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C234646-5D07-4DC9-AA32-240DB6BF2150}" xr6:coauthVersionLast="37" xr6:coauthVersionMax="37" xr10:uidLastSave="{00000000-0000-0000-0000-000000000000}"/>
  <bookViews>
    <workbookView xWindow="0" yWindow="0" windowWidth="28800" windowHeight="11775" tabRatio="837" activeTab="6" xr2:uid="{00000000-000D-0000-FFFF-FFFF00000000}"/>
  </bookViews>
  <sheets>
    <sheet name="Осн. фін. пок." sheetId="14" r:id="rId1"/>
    <sheet name="I.Фін результат" sheetId="20" r:id="rId2"/>
    <sheet name="ІІ. Розр. з бюджетом" sheetId="23" r:id="rId3"/>
    <sheet name="ІІІ рух. гр. кшт." sheetId="26" r:id="rId4"/>
    <sheet name="ІV кап. інв. V кред. " sheetId="24" r:id="rId5"/>
    <sheet name="VI-VII джер.кап.інв." sheetId="25" r:id="rId6"/>
    <sheet name="ЖКГ" sheetId="2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 localSheetId="6">#REF!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 localSheetId="6">#REF!</definedName>
    <definedName name="Cost_Category_National_ID">#REF!</definedName>
    <definedName name="Cе511" localSheetId="6">#REF!</definedName>
    <definedName name="Cе511">#REF!</definedName>
    <definedName name="d">'[9]МТР Газ України'!$B$4</definedName>
    <definedName name="dCPIb" localSheetId="6">[10]попер_роз!#REF!</definedName>
    <definedName name="dCPIb">[10]попер_роз!#REF!</definedName>
    <definedName name="dPPIb" localSheetId="6">[10]попер_роз!#REF!</definedName>
    <definedName name="dPPIb">[10]попер_роз!#REF!</definedName>
    <definedName name="ds" localSheetId="6">'[11]7  Інші витрати'!#REF!</definedName>
    <definedName name="ds">'[11]7  Інші витрати'!#REF!</definedName>
    <definedName name="Fact_Type_ID" localSheetId="6">#REF!</definedName>
    <definedName name="Fact_Type_ID">#REF!</definedName>
    <definedName name="G">'[12]МТР Газ України'!$B$1</definedName>
    <definedName name="ij1sssss" localSheetId="6">'[13]7  Інші витрати'!#REF!</definedName>
    <definedName name="ij1sssss">'[13]7  Інші витрати'!#REF!</definedName>
    <definedName name="LastItem" localSheetId="6">[14]Лист1!$A$1</definedName>
    <definedName name="LastItem">[15]Лист1!$A$1</definedName>
    <definedName name="Load">'[16]МТР Газ України'!$B$4</definedName>
    <definedName name="Load_ID">'[17]МТР Газ України'!$B$4</definedName>
    <definedName name="Load_ID_10" localSheetId="6">'[18]7  Інші витрати'!#REF!</definedName>
    <definedName name="Load_ID_10">'[18]7  Інші витрати'!#REF!</definedName>
    <definedName name="Load_ID_11">'[19]МТР Газ України'!$B$4</definedName>
    <definedName name="Load_ID_12">'[19]МТР Газ України'!$B$4</definedName>
    <definedName name="Load_ID_13">'[19]МТР Газ України'!$B$4</definedName>
    <definedName name="Load_ID_14">'[19]МТР Газ України'!$B$4</definedName>
    <definedName name="Load_ID_15">'[19]МТР Газ України'!$B$4</definedName>
    <definedName name="Load_ID_16">'[19]МТР Газ України'!$B$4</definedName>
    <definedName name="Load_ID_17">'[19]МТР Газ України'!$B$4</definedName>
    <definedName name="Load_ID_18">'[20]МТР Газ України'!$B$4</definedName>
    <definedName name="Load_ID_19">'[21]МТР Газ України'!$B$4</definedName>
    <definedName name="Load_ID_20">'[20]МТР Газ України'!$B$4</definedName>
    <definedName name="Load_ID_200">'[16]МТР Газ України'!$B$4</definedName>
    <definedName name="Load_ID_21">'[22]МТР Газ України'!$B$4</definedName>
    <definedName name="Load_ID_23">'[21]МТР Газ України'!$B$4</definedName>
    <definedName name="Load_ID_25">'[22]МТР Газ України'!$B$4</definedName>
    <definedName name="Load_ID_542">'[23]МТР Газ України'!$B$4</definedName>
    <definedName name="Load_ID_6">'[19]МТР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[24]Inform!$E$5</definedName>
    <definedName name="qw">[5]Inform!$E$5</definedName>
    <definedName name="qwert">[5]Inform!$G$2</definedName>
    <definedName name="qwerty">'[4]МТР Газ України'!$B$4</definedName>
    <definedName name="ShowFil" localSheetId="6">[14]!ShowFil</definedName>
    <definedName name="ShowFil">[15]!ShowFil</definedName>
    <definedName name="SU_ID" localSheetId="6">#REF!</definedName>
    <definedName name="SU_ID">#REF!</definedName>
    <definedName name="Time_ID">'[17]МТР Газ України'!$B$1</definedName>
    <definedName name="Time_ID_10" localSheetId="6">'[18]7  Інші витрати'!#REF!</definedName>
    <definedName name="Time_ID_10">'[18]7  Інші витрати'!#REF!</definedName>
    <definedName name="Time_ID_11">'[19]МТР Газ України'!$B$1</definedName>
    <definedName name="Time_ID_12">'[19]МТР Газ України'!$B$1</definedName>
    <definedName name="Time_ID_13">'[19]МТР Газ України'!$B$1</definedName>
    <definedName name="Time_ID_14">'[19]МТР Газ України'!$B$1</definedName>
    <definedName name="Time_ID_15">'[19]МТР Газ України'!$B$1</definedName>
    <definedName name="Time_ID_16">'[19]МТР Газ України'!$B$1</definedName>
    <definedName name="Time_ID_17">'[19]МТР Газ України'!$B$1</definedName>
    <definedName name="Time_ID_18">'[20]МТР Газ України'!$B$1</definedName>
    <definedName name="Time_ID_19">'[21]МТР Газ України'!$B$1</definedName>
    <definedName name="Time_ID_20">'[20]МТР Газ України'!$B$1</definedName>
    <definedName name="Time_ID_21">'[22]МТР Газ України'!$B$1</definedName>
    <definedName name="Time_ID_23">'[21]МТР Газ України'!$B$1</definedName>
    <definedName name="Time_ID_25">'[22]МТР Газ України'!$B$1</definedName>
    <definedName name="Time_ID_6">'[19]МТР Газ України'!$B$1</definedName>
    <definedName name="Time_ID0">'[17]МТР Газ України'!$F$1</definedName>
    <definedName name="Time_ID0_10" localSheetId="6">'[18]7  Інші витрати'!#REF!</definedName>
    <definedName name="Time_ID0_10">'[18]7  Інші витрати'!#REF!</definedName>
    <definedName name="Time_ID0_11">'[19]МТР Газ України'!$F$1</definedName>
    <definedName name="Time_ID0_12">'[19]МТР Газ України'!$F$1</definedName>
    <definedName name="Time_ID0_13">'[19]МТР Газ України'!$F$1</definedName>
    <definedName name="Time_ID0_14">'[19]МТР Газ України'!$F$1</definedName>
    <definedName name="Time_ID0_15">'[19]МТР Газ України'!$F$1</definedName>
    <definedName name="Time_ID0_16">'[19]МТР Газ України'!$F$1</definedName>
    <definedName name="Time_ID0_17">'[19]МТР Газ України'!$F$1</definedName>
    <definedName name="Time_ID0_18">'[20]МТР Газ України'!$F$1</definedName>
    <definedName name="Time_ID0_19">'[21]МТР Газ України'!$F$1</definedName>
    <definedName name="Time_ID0_20">'[20]МТР Газ України'!$F$1</definedName>
    <definedName name="Time_ID0_21">'[22]МТР Газ України'!$F$1</definedName>
    <definedName name="Time_ID0_23">'[21]МТР Газ України'!$F$1</definedName>
    <definedName name="Time_ID0_25">'[22]МТР Газ України'!$F$1</definedName>
    <definedName name="Time_ID0_6">'[19]МТР Газ України'!$F$1</definedName>
    <definedName name="ttttttt" localSheetId="6">#REF!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'[25]МТР Газ України'!$B$4</definedName>
    <definedName name="wr">'[25]МТР Газ України'!$B$4</definedName>
    <definedName name="yyyy" localSheetId="6">#REF!</definedName>
    <definedName name="yyyy">#REF!</definedName>
    <definedName name="zx">'[4]МТР Газ України'!$F$1</definedName>
    <definedName name="zxc">[5]Inform!$E$38</definedName>
    <definedName name="а" localSheetId="6">'[13]7  Інші витрати'!#REF!</definedName>
    <definedName name="а">'[13]7  Інші витрати'!#REF!</definedName>
    <definedName name="ав" localSheetId="6">#REF!</definedName>
    <definedName name="ав">#REF!</definedName>
    <definedName name="аен">'[25]МТР Газ України'!$B$4</definedName>
    <definedName name="_xlnm.Database">'[26]Ener '!$A$1:$G$2645</definedName>
    <definedName name="в">'[27]МТР Газ України'!$F$1</definedName>
    <definedName name="ватт" localSheetId="6">'[28]БАЗА  '!#REF!</definedName>
    <definedName name="ватт">'[28]БАЗА  '!#REF!</definedName>
    <definedName name="Д">'[16]МТР Газ України'!$B$4</definedName>
    <definedName name="е" localSheetId="6">#REF!</definedName>
    <definedName name="е">#REF!</definedName>
    <definedName name="є" localSheetId="6">#REF!</definedName>
    <definedName name="є">#REF!</definedName>
    <definedName name="_xlnm.Print_Titles" localSheetId="1">'I.Фін результат'!$21:$22</definedName>
    <definedName name="_xlnm.Print_Titles" localSheetId="3">'ІІІ рух. гр. кшт.'!$3:$4</definedName>
    <definedName name="_xlnm.Print_Titles" localSheetId="0">'Осн. фін. пок.'!$37:$39</definedName>
    <definedName name="Заголовки_для_печати_МИ">'[29]1993'!$A$1:$IV$3,'[29]1993'!$A$1:$A$65536</definedName>
    <definedName name="і">[30]Inform!$F$2</definedName>
    <definedName name="ів" localSheetId="6">#REF!</definedName>
    <definedName name="ів">#REF!</definedName>
    <definedName name="ів___0" localSheetId="6">#REF!</definedName>
    <definedName name="ів___0">#REF!</definedName>
    <definedName name="ів_22" localSheetId="6">#REF!</definedName>
    <definedName name="ів_22">#REF!</definedName>
    <definedName name="ів_26" localSheetId="6">#REF!</definedName>
    <definedName name="ів_26">#REF!</definedName>
    <definedName name="іваіа" localSheetId="6">'[31]7  Інші витрати'!#REF!</definedName>
    <definedName name="іваіа">'[31]7  Інші витрати'!#REF!</definedName>
    <definedName name="іваф" localSheetId="6">#REF!</definedName>
    <definedName name="іваф">#REF!</definedName>
    <definedName name="івів">'[12]МТР Газ України'!$B$1</definedName>
    <definedName name="іцу">[24]Inform!$G$2</definedName>
    <definedName name="йуц" localSheetId="6">#REF!</definedName>
    <definedName name="йуц">#REF!</definedName>
    <definedName name="йцу" localSheetId="6">#REF!</definedName>
    <definedName name="йцу">#REF!</definedName>
    <definedName name="йцуйй" localSheetId="6">#REF!</definedName>
    <definedName name="йцуйй">#REF!</definedName>
    <definedName name="йцукц" localSheetId="6">'[31]7  Інші витрати'!#REF!</definedName>
    <definedName name="йцукц">'[31]7  Інші витрати'!#REF!</definedName>
    <definedName name="КЕ" localSheetId="6">#REF!</definedName>
    <definedName name="КЕ">#REF!</definedName>
    <definedName name="КЕ___0" localSheetId="6">#REF!</definedName>
    <definedName name="КЕ___0">#REF!</definedName>
    <definedName name="КЕ_22" localSheetId="6">#REF!</definedName>
    <definedName name="КЕ_22">#REF!</definedName>
    <definedName name="КЕ_26" localSheetId="6">#REF!</definedName>
    <definedName name="КЕ_26">#REF!</definedName>
    <definedName name="кен" localSheetId="6">#REF!</definedName>
    <definedName name="кен">#REF!</definedName>
    <definedName name="л" localSheetId="6">#REF!</definedName>
    <definedName name="л">#REF!</definedName>
    <definedName name="_xlnm.Print_Area" localSheetId="1">'I.Фін результат'!$A$1:$O$114</definedName>
    <definedName name="_xlnm.Print_Area" localSheetId="5">'VI-VII джер.кап.інв.'!$A$1:$AE$41</definedName>
    <definedName name="_xlnm.Print_Area" localSheetId="6">ЖКГ!$A$1:$G$28</definedName>
    <definedName name="_xlnm.Print_Area" localSheetId="4">'ІV кап. інв. V кред. '!$A$1:$M$40</definedName>
    <definedName name="_xlnm.Print_Area" localSheetId="2">'ІІ. Розр. з бюджетом'!$A$2:$M$53</definedName>
    <definedName name="_xlnm.Print_Area" localSheetId="3">'ІІІ рух. гр. кшт.'!$A$1:$J$87</definedName>
    <definedName name="_xlnm.Print_Area" localSheetId="0">'Осн. фін. пок.'!$A$1:$J$135</definedName>
    <definedName name="п" localSheetId="6">'[13]7  Інші витрати'!#REF!</definedName>
    <definedName name="п">'[13]7  Інші витрати'!#REF!</definedName>
    <definedName name="пдв">'[16]МТР Газ України'!$B$4</definedName>
    <definedName name="пдв_утг">'[16]МТР Газ України'!$F$1</definedName>
    <definedName name="План" localSheetId="6">#REF!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6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[32]Inform!$E$6</definedName>
    <definedName name="р" localSheetId="6">#REF!</definedName>
    <definedName name="р">#REF!</definedName>
    <definedName name="т">[33]Inform!$E$6</definedName>
    <definedName name="тариф">[34]Inform!$G$2</definedName>
    <definedName name="уйцукйцуйу" localSheetId="6">#REF!</definedName>
    <definedName name="уйцукйцуйу">#REF!</definedName>
    <definedName name="уке">[35]Inform!$G$2</definedName>
    <definedName name="УТГ">'[16]МТР Газ України'!$B$4</definedName>
    <definedName name="фів">'[25]МТР Газ України'!$B$4</definedName>
    <definedName name="фіваіф" localSheetId="6">'[31]7  Інші витрати'!#REF!</definedName>
    <definedName name="фіваіф">'[31]7  Інші витрати'!#REF!</definedName>
    <definedName name="фф">'[27]МТР Газ України'!$F$1</definedName>
    <definedName name="ц" localSheetId="6">'[13]7  Інші витрати'!#REF!</definedName>
    <definedName name="ц">'[13]7  Інші витрати'!#REF!</definedName>
    <definedName name="ччч" localSheetId="6">'[36]БАЗА  '!#REF!</definedName>
    <definedName name="ччч">'[36]БАЗА  '!#REF!</definedName>
    <definedName name="ш" localSheetId="6">#REF!</definedName>
    <definedName name="ш">#REF!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26" l="1"/>
  <c r="F126" i="14" l="1"/>
  <c r="F131" i="14" l="1"/>
  <c r="H37" i="26"/>
  <c r="I37" i="26"/>
  <c r="J37" i="26"/>
  <c r="G37" i="26"/>
  <c r="D37" i="26"/>
  <c r="G24" i="20"/>
  <c r="I45" i="23" l="1"/>
  <c r="G39" i="23"/>
  <c r="F39" i="23"/>
  <c r="G33" i="23"/>
  <c r="F33" i="23"/>
  <c r="D95" i="14" l="1"/>
  <c r="D88" i="14"/>
  <c r="D79" i="14"/>
  <c r="D98" i="14" l="1"/>
  <c r="D65" i="14" s="1"/>
  <c r="F103" i="14" l="1"/>
  <c r="C49" i="14" l="1"/>
  <c r="D24" i="28" l="1"/>
  <c r="C24" i="28"/>
  <c r="E21" i="28"/>
  <c r="D21" i="28"/>
  <c r="C21" i="28"/>
  <c r="E20" i="28"/>
  <c r="D20" i="28"/>
  <c r="C20" i="28"/>
  <c r="D17" i="28"/>
  <c r="C17" i="28"/>
  <c r="D15" i="28"/>
  <c r="C15" i="28"/>
  <c r="D9" i="28"/>
  <c r="C9" i="28"/>
  <c r="D8" i="28"/>
  <c r="C8" i="28"/>
  <c r="D7" i="28"/>
  <c r="C7" i="28"/>
  <c r="D6" i="28" l="1"/>
  <c r="E88" i="14"/>
  <c r="F28" i="28" l="1"/>
  <c r="F27" i="28"/>
  <c r="F21" i="28"/>
  <c r="F20" i="28"/>
  <c r="G20" i="28"/>
  <c r="C6" i="28"/>
  <c r="E95" i="14"/>
  <c r="E98" i="14" s="1"/>
  <c r="F95" i="14"/>
  <c r="C95" i="14"/>
  <c r="C88" i="14"/>
  <c r="F88" i="14"/>
  <c r="D47" i="14"/>
  <c r="C47" i="14"/>
  <c r="F39" i="26"/>
  <c r="H33" i="26"/>
  <c r="I33" i="26"/>
  <c r="J33" i="26"/>
  <c r="G33" i="26"/>
  <c r="E33" i="26"/>
  <c r="D33" i="26"/>
  <c r="K43" i="23"/>
  <c r="L43" i="23"/>
  <c r="M43" i="23"/>
  <c r="J43" i="23"/>
  <c r="H43" i="23"/>
  <c r="H102" i="20"/>
  <c r="I102" i="20"/>
  <c r="J102" i="20"/>
  <c r="G102" i="20"/>
  <c r="J63" i="20"/>
  <c r="H63" i="20"/>
  <c r="D102" i="20"/>
  <c r="E102" i="20"/>
  <c r="C102" i="20"/>
  <c r="E23" i="26" l="1"/>
  <c r="H39" i="23"/>
  <c r="J23" i="26"/>
  <c r="M39" i="23"/>
  <c r="I23" i="26"/>
  <c r="L39" i="23"/>
  <c r="H23" i="26"/>
  <c r="K39" i="23"/>
  <c r="G23" i="26"/>
  <c r="J39" i="23"/>
  <c r="C98" i="14"/>
  <c r="F98" i="14"/>
  <c r="F65" i="14" s="1"/>
  <c r="G21" i="28"/>
  <c r="F102" i="20"/>
  <c r="I39" i="23" l="1"/>
  <c r="C68" i="14"/>
  <c r="C65" i="14"/>
  <c r="E65" i="14"/>
  <c r="I42" i="23"/>
  <c r="G10" i="25"/>
  <c r="L10" i="25"/>
  <c r="Q10" i="25"/>
  <c r="V10" i="25"/>
  <c r="AB10" i="25"/>
  <c r="AC10" i="25"/>
  <c r="AD10" i="25"/>
  <c r="AE10" i="25"/>
  <c r="G11" i="25"/>
  <c r="L11" i="25"/>
  <c r="Q11" i="25"/>
  <c r="V11" i="25"/>
  <c r="AB11" i="25"/>
  <c r="AC11" i="25"/>
  <c r="AD11" i="25"/>
  <c r="AE11" i="25"/>
  <c r="G12" i="25"/>
  <c r="L12" i="25"/>
  <c r="Q12" i="25"/>
  <c r="V12" i="25"/>
  <c r="AB12" i="25"/>
  <c r="AC12" i="25"/>
  <c r="AD12" i="25"/>
  <c r="AE12" i="25"/>
  <c r="G13" i="25"/>
  <c r="L13" i="25"/>
  <c r="Q13" i="25"/>
  <c r="V13" i="25"/>
  <c r="AB13" i="25"/>
  <c r="AC13" i="25"/>
  <c r="AD13" i="25"/>
  <c r="AE13" i="25"/>
  <c r="G14" i="25"/>
  <c r="L14" i="25"/>
  <c r="Q14" i="25"/>
  <c r="V14" i="25"/>
  <c r="AB14" i="25"/>
  <c r="AC14" i="25"/>
  <c r="AD14" i="25"/>
  <c r="AE14" i="25"/>
  <c r="G15" i="25"/>
  <c r="L15" i="25"/>
  <c r="Q15" i="25"/>
  <c r="V15" i="25"/>
  <c r="AB15" i="25"/>
  <c r="AC15" i="25"/>
  <c r="AD15" i="25"/>
  <c r="AE15" i="25"/>
  <c r="H16" i="25"/>
  <c r="I16" i="25"/>
  <c r="J16" i="25"/>
  <c r="K16" i="25"/>
  <c r="M16" i="25"/>
  <c r="N16" i="25"/>
  <c r="O16" i="25"/>
  <c r="P16" i="25"/>
  <c r="R16" i="25"/>
  <c r="S16" i="25"/>
  <c r="T16" i="25"/>
  <c r="U16" i="25"/>
  <c r="W16" i="25"/>
  <c r="X16" i="25"/>
  <c r="Y16" i="25"/>
  <c r="Z16" i="25"/>
  <c r="M29" i="25"/>
  <c r="M30" i="25"/>
  <c r="M31" i="25"/>
  <c r="M32" i="25"/>
  <c r="M33" i="25"/>
  <c r="M34" i="25"/>
  <c r="M35" i="25"/>
  <c r="E36" i="25"/>
  <c r="G36" i="25"/>
  <c r="I36" i="25"/>
  <c r="K36" i="25"/>
  <c r="O36" i="25"/>
  <c r="Q36" i="25"/>
  <c r="S36" i="25"/>
  <c r="F7" i="24"/>
  <c r="C54" i="14" s="1"/>
  <c r="G7" i="24"/>
  <c r="D54" i="14" s="1"/>
  <c r="H7" i="24"/>
  <c r="E54" i="14" s="1"/>
  <c r="J7" i="24"/>
  <c r="K7" i="24"/>
  <c r="L7" i="24"/>
  <c r="M7" i="24"/>
  <c r="I8" i="24"/>
  <c r="I9" i="24"/>
  <c r="I10" i="24"/>
  <c r="I11" i="24"/>
  <c r="I12" i="24"/>
  <c r="I13" i="24"/>
  <c r="B28" i="24"/>
  <c r="L28" i="24"/>
  <c r="M28" i="24"/>
  <c r="B29" i="24"/>
  <c r="L29" i="24"/>
  <c r="M29" i="24"/>
  <c r="B30" i="24"/>
  <c r="L30" i="24"/>
  <c r="M30" i="24"/>
  <c r="B31" i="24"/>
  <c r="L31" i="24"/>
  <c r="M31" i="24"/>
  <c r="B32" i="24"/>
  <c r="L32" i="24"/>
  <c r="M32" i="24"/>
  <c r="B33" i="24"/>
  <c r="L33" i="24"/>
  <c r="M33" i="24"/>
  <c r="B34" i="24"/>
  <c r="L34" i="24"/>
  <c r="M34" i="24"/>
  <c r="B35" i="24"/>
  <c r="L35" i="24"/>
  <c r="M35" i="24"/>
  <c r="K35" i="24" s="1"/>
  <c r="B36" i="24"/>
  <c r="L36" i="24"/>
  <c r="M36" i="24"/>
  <c r="C37" i="24"/>
  <c r="F100" i="14" s="1"/>
  <c r="D37" i="24"/>
  <c r="E37" i="24"/>
  <c r="F37" i="24"/>
  <c r="G37" i="24"/>
  <c r="H37" i="24"/>
  <c r="I37" i="24"/>
  <c r="J37" i="24"/>
  <c r="F8" i="26"/>
  <c r="F9" i="26"/>
  <c r="F10" i="26"/>
  <c r="F11" i="26"/>
  <c r="F12" i="26"/>
  <c r="F13" i="26"/>
  <c r="F14" i="26"/>
  <c r="C15" i="26"/>
  <c r="C7" i="26" s="1"/>
  <c r="D15" i="26"/>
  <c r="D7" i="26" s="1"/>
  <c r="E15" i="26"/>
  <c r="E7" i="26" s="1"/>
  <c r="G15" i="26"/>
  <c r="G7" i="26" s="1"/>
  <c r="H15" i="26"/>
  <c r="H7" i="26" s="1"/>
  <c r="I15" i="26"/>
  <c r="I7" i="26" s="1"/>
  <c r="J15" i="26"/>
  <c r="J7" i="26" s="1"/>
  <c r="F16" i="26"/>
  <c r="F17" i="26"/>
  <c r="F18" i="26"/>
  <c r="F19" i="26"/>
  <c r="F21" i="26"/>
  <c r="F22" i="26"/>
  <c r="F23" i="26"/>
  <c r="C24" i="26"/>
  <c r="D24" i="26"/>
  <c r="E24" i="26"/>
  <c r="G24" i="26"/>
  <c r="H24" i="26"/>
  <c r="I24" i="26"/>
  <c r="J24" i="26"/>
  <c r="F25" i="26"/>
  <c r="F26" i="26"/>
  <c r="F27" i="26"/>
  <c r="F30" i="26"/>
  <c r="F31" i="26"/>
  <c r="F32" i="26"/>
  <c r="F33" i="26"/>
  <c r="C34" i="26"/>
  <c r="C28" i="26" s="1"/>
  <c r="D34" i="26"/>
  <c r="D28" i="26" s="1"/>
  <c r="E34" i="26"/>
  <c r="G34" i="26"/>
  <c r="F36" i="26"/>
  <c r="F37" i="26"/>
  <c r="F38" i="26"/>
  <c r="C42" i="26"/>
  <c r="D42" i="26"/>
  <c r="E42" i="26"/>
  <c r="G42" i="26"/>
  <c r="H42" i="26"/>
  <c r="I42" i="26"/>
  <c r="J42" i="26"/>
  <c r="F43" i="26"/>
  <c r="F44" i="26"/>
  <c r="F45" i="26"/>
  <c r="F46" i="26"/>
  <c r="F47" i="26"/>
  <c r="F48" i="26"/>
  <c r="F49" i="26"/>
  <c r="F51" i="26"/>
  <c r="F52" i="26"/>
  <c r="C53" i="26"/>
  <c r="C50" i="26" s="1"/>
  <c r="D53" i="26"/>
  <c r="D50" i="26" s="1"/>
  <c r="D60" i="26" s="1"/>
  <c r="E53" i="26"/>
  <c r="E50" i="26" s="1"/>
  <c r="G53" i="26"/>
  <c r="G50" i="26" s="1"/>
  <c r="G60" i="26" s="1"/>
  <c r="H53" i="26"/>
  <c r="H50" i="26" s="1"/>
  <c r="H60" i="26" s="1"/>
  <c r="I53" i="26"/>
  <c r="I50" i="26" s="1"/>
  <c r="I60" i="26" s="1"/>
  <c r="J53" i="26"/>
  <c r="J50" i="26" s="1"/>
  <c r="F54" i="26"/>
  <c r="F55" i="26"/>
  <c r="F56" i="26"/>
  <c r="F57" i="26"/>
  <c r="F58" i="26"/>
  <c r="F59" i="26"/>
  <c r="F63" i="26"/>
  <c r="C64" i="26"/>
  <c r="C62" i="26" s="1"/>
  <c r="D64" i="26"/>
  <c r="D62" i="26" s="1"/>
  <c r="E64" i="26"/>
  <c r="E62" i="26" s="1"/>
  <c r="G64" i="26"/>
  <c r="G62" i="26" s="1"/>
  <c r="H64" i="26"/>
  <c r="H62" i="26" s="1"/>
  <c r="I64" i="26"/>
  <c r="I62" i="26" s="1"/>
  <c r="J64" i="26"/>
  <c r="J62" i="26" s="1"/>
  <c r="F65" i="26"/>
  <c r="F66" i="26"/>
  <c r="F67" i="26"/>
  <c r="F68" i="26"/>
  <c r="F70" i="26"/>
  <c r="C71" i="26"/>
  <c r="C69" i="26" s="1"/>
  <c r="D71" i="26"/>
  <c r="D69" i="26" s="1"/>
  <c r="E71" i="26"/>
  <c r="E69" i="26" s="1"/>
  <c r="G71" i="26"/>
  <c r="G69" i="26" s="1"/>
  <c r="H71" i="26"/>
  <c r="H69" i="26" s="1"/>
  <c r="I71" i="26"/>
  <c r="I69" i="26" s="1"/>
  <c r="J71" i="26"/>
  <c r="J69" i="26" s="1"/>
  <c r="F72" i="26"/>
  <c r="F73" i="26"/>
  <c r="F74" i="26"/>
  <c r="F75" i="26"/>
  <c r="F76" i="26"/>
  <c r="F77" i="26"/>
  <c r="F78" i="26"/>
  <c r="F82" i="26"/>
  <c r="I10" i="23"/>
  <c r="F11" i="23"/>
  <c r="G11" i="23"/>
  <c r="F12" i="23"/>
  <c r="G12" i="23"/>
  <c r="H12" i="23"/>
  <c r="I14" i="23"/>
  <c r="I15" i="23"/>
  <c r="I16" i="23"/>
  <c r="I17" i="23"/>
  <c r="I18" i="23"/>
  <c r="I19" i="23"/>
  <c r="I20" i="23"/>
  <c r="I21" i="23"/>
  <c r="F24" i="23"/>
  <c r="G24" i="23"/>
  <c r="H24" i="23"/>
  <c r="J24" i="23"/>
  <c r="K24" i="23"/>
  <c r="L24" i="23"/>
  <c r="M24" i="23"/>
  <c r="I25" i="23"/>
  <c r="I26" i="23"/>
  <c r="F48" i="14" s="1"/>
  <c r="I27" i="23"/>
  <c r="F49" i="14" s="1"/>
  <c r="I28" i="23"/>
  <c r="I29" i="23"/>
  <c r="I30" i="23"/>
  <c r="I31" i="23"/>
  <c r="I32" i="23"/>
  <c r="I34" i="23"/>
  <c r="I35" i="23"/>
  <c r="I36" i="23"/>
  <c r="I41" i="23"/>
  <c r="F51" i="14" s="1"/>
  <c r="I43" i="23"/>
  <c r="I44" i="23"/>
  <c r="F46" i="23"/>
  <c r="G46" i="23"/>
  <c r="H46" i="23"/>
  <c r="I46" i="23"/>
  <c r="I47" i="23"/>
  <c r="I48" i="23"/>
  <c r="D17" i="20"/>
  <c r="G17" i="20"/>
  <c r="J17" i="20"/>
  <c r="M17" i="20"/>
  <c r="F24" i="20"/>
  <c r="C25" i="20"/>
  <c r="D25" i="20"/>
  <c r="D10" i="28" s="1"/>
  <c r="E25" i="20"/>
  <c r="G25" i="20"/>
  <c r="H25" i="20"/>
  <c r="I25" i="20"/>
  <c r="J25" i="20"/>
  <c r="F26" i="20"/>
  <c r="F27" i="20"/>
  <c r="F28" i="20"/>
  <c r="F29" i="20"/>
  <c r="F30" i="20"/>
  <c r="F31" i="20"/>
  <c r="F32" i="20"/>
  <c r="F34" i="20"/>
  <c r="C36" i="20"/>
  <c r="C12" i="28" s="1"/>
  <c r="D36" i="20"/>
  <c r="D12" i="28" s="1"/>
  <c r="E36" i="20"/>
  <c r="G36" i="20"/>
  <c r="H36" i="20"/>
  <c r="I36" i="20"/>
  <c r="J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F58" i="20"/>
  <c r="C59" i="20"/>
  <c r="C13" i="28" s="1"/>
  <c r="D59" i="20"/>
  <c r="D13" i="28" s="1"/>
  <c r="E59" i="20"/>
  <c r="G59" i="20"/>
  <c r="H59" i="20"/>
  <c r="I59" i="20"/>
  <c r="J59" i="20"/>
  <c r="F60" i="20"/>
  <c r="F61" i="20"/>
  <c r="F62" i="20"/>
  <c r="F63" i="20"/>
  <c r="F64" i="20"/>
  <c r="F65" i="20"/>
  <c r="F66" i="20"/>
  <c r="C67" i="20"/>
  <c r="D67" i="20"/>
  <c r="E67" i="20"/>
  <c r="G67" i="20"/>
  <c r="H67" i="20"/>
  <c r="I67" i="20"/>
  <c r="J67" i="20"/>
  <c r="F68" i="20"/>
  <c r="F69" i="20"/>
  <c r="F70" i="20"/>
  <c r="C71" i="20"/>
  <c r="C14" i="28" s="1"/>
  <c r="D71" i="20"/>
  <c r="D14" i="28" s="1"/>
  <c r="E71" i="20"/>
  <c r="F72" i="20"/>
  <c r="F73" i="20"/>
  <c r="F74" i="20"/>
  <c r="F75" i="20"/>
  <c r="F76" i="20"/>
  <c r="F79" i="20"/>
  <c r="F80" i="20"/>
  <c r="F81" i="20"/>
  <c r="F82" i="20"/>
  <c r="E15" i="28" s="1"/>
  <c r="F15" i="28" s="1"/>
  <c r="C83" i="20"/>
  <c r="D83" i="20"/>
  <c r="E83" i="20"/>
  <c r="G83" i="20"/>
  <c r="H83" i="20"/>
  <c r="I83" i="20"/>
  <c r="J83" i="20"/>
  <c r="F84" i="20"/>
  <c r="F85" i="20"/>
  <c r="E9" i="28" s="1"/>
  <c r="C86" i="20"/>
  <c r="D86" i="20"/>
  <c r="E86" i="20"/>
  <c r="G86" i="20"/>
  <c r="H86" i="20"/>
  <c r="I86" i="20"/>
  <c r="J86" i="20"/>
  <c r="F87" i="20"/>
  <c r="F88" i="20"/>
  <c r="F91" i="20"/>
  <c r="F92" i="20"/>
  <c r="F93" i="20"/>
  <c r="F99" i="20"/>
  <c r="F103" i="20"/>
  <c r="F104" i="20"/>
  <c r="F105" i="20"/>
  <c r="F106" i="20"/>
  <c r="F107" i="20"/>
  <c r="C109" i="20"/>
  <c r="D109" i="20"/>
  <c r="E109" i="20"/>
  <c r="C41" i="14"/>
  <c r="D41" i="14"/>
  <c r="E41" i="14"/>
  <c r="D42" i="14"/>
  <c r="D75" i="14" s="1"/>
  <c r="C48" i="14"/>
  <c r="D48" i="14"/>
  <c r="E48" i="14"/>
  <c r="D49" i="14"/>
  <c r="E49" i="14"/>
  <c r="C50" i="14"/>
  <c r="D50" i="14"/>
  <c r="E50" i="14"/>
  <c r="C51" i="14"/>
  <c r="D51" i="14"/>
  <c r="E51" i="14"/>
  <c r="D68" i="14"/>
  <c r="E68" i="14"/>
  <c r="F68" i="14"/>
  <c r="C69" i="14"/>
  <c r="D69" i="14"/>
  <c r="E69" i="14"/>
  <c r="F69" i="14"/>
  <c r="C71" i="14"/>
  <c r="D71" i="14"/>
  <c r="E71" i="14"/>
  <c r="F71" i="14"/>
  <c r="C72" i="14"/>
  <c r="D72" i="14"/>
  <c r="E72" i="14"/>
  <c r="F72" i="14"/>
  <c r="C73" i="14"/>
  <c r="C79" i="14"/>
  <c r="E79" i="14"/>
  <c r="F79" i="14"/>
  <c r="C101" i="14"/>
  <c r="D101" i="14"/>
  <c r="E101" i="14"/>
  <c r="F102" i="14"/>
  <c r="F104" i="14"/>
  <c r="C105" i="14"/>
  <c r="D105" i="14"/>
  <c r="E105" i="14"/>
  <c r="F106" i="14"/>
  <c r="F107" i="14"/>
  <c r="F108" i="14"/>
  <c r="C111" i="14"/>
  <c r="C22" i="28" s="1"/>
  <c r="D111" i="14"/>
  <c r="D22" i="28" s="1"/>
  <c r="E111" i="14"/>
  <c r="F111" i="14"/>
  <c r="C117" i="14"/>
  <c r="D117" i="14"/>
  <c r="E117" i="14"/>
  <c r="C126" i="14"/>
  <c r="D126" i="14"/>
  <c r="E126" i="14"/>
  <c r="C130" i="14"/>
  <c r="D130" i="14"/>
  <c r="E130" i="14"/>
  <c r="F130" i="14"/>
  <c r="C131" i="14"/>
  <c r="D131" i="14"/>
  <c r="Q16" i="25"/>
  <c r="E26" i="28" s="1"/>
  <c r="G97" i="20" l="1"/>
  <c r="K33" i="24"/>
  <c r="AA10" i="25"/>
  <c r="AB16" i="25"/>
  <c r="D35" i="20"/>
  <c r="D78" i="20" s="1"/>
  <c r="D58" i="14" s="1"/>
  <c r="J35" i="20"/>
  <c r="I35" i="20"/>
  <c r="H35" i="20"/>
  <c r="G35" i="20"/>
  <c r="E59" i="14"/>
  <c r="F117" i="14"/>
  <c r="E22" i="28"/>
  <c r="G22" i="28" s="1"/>
  <c r="E79" i="26"/>
  <c r="E8" i="28"/>
  <c r="F8" i="28" s="1"/>
  <c r="AA11" i="25"/>
  <c r="AC16" i="25"/>
  <c r="F7" i="26"/>
  <c r="C60" i="26"/>
  <c r="C74" i="14"/>
  <c r="AA13" i="25"/>
  <c r="G26" i="28"/>
  <c r="F26" i="28"/>
  <c r="AA14" i="25"/>
  <c r="AA15" i="25"/>
  <c r="M36" i="25"/>
  <c r="B37" i="24"/>
  <c r="J60" i="26"/>
  <c r="F60" i="26" s="1"/>
  <c r="F42" i="26"/>
  <c r="D79" i="26"/>
  <c r="F62" i="26"/>
  <c r="I79" i="26"/>
  <c r="D20" i="26"/>
  <c r="D40" i="26" s="1"/>
  <c r="J79" i="26"/>
  <c r="C20" i="26"/>
  <c r="C40" i="26" s="1"/>
  <c r="F9" i="28"/>
  <c r="G9" i="28"/>
  <c r="D74" i="14"/>
  <c r="D11" i="28"/>
  <c r="D16" i="28"/>
  <c r="D18" i="28" s="1"/>
  <c r="C35" i="20"/>
  <c r="C78" i="20" s="1"/>
  <c r="C58" i="14" s="1"/>
  <c r="C10" i="28"/>
  <c r="F41" i="14"/>
  <c r="G41" i="14" s="1"/>
  <c r="E7" i="28"/>
  <c r="D97" i="20"/>
  <c r="C123" i="14"/>
  <c r="C23" i="28" s="1"/>
  <c r="L16" i="25"/>
  <c r="E25" i="28" s="1"/>
  <c r="AD16" i="25"/>
  <c r="K31" i="24"/>
  <c r="K34" i="24"/>
  <c r="K36" i="24"/>
  <c r="L37" i="24"/>
  <c r="F109" i="14" s="1"/>
  <c r="K30" i="24"/>
  <c r="K32" i="24"/>
  <c r="M37" i="24"/>
  <c r="K29" i="24"/>
  <c r="E60" i="26"/>
  <c r="G79" i="26"/>
  <c r="F53" i="26"/>
  <c r="F49" i="23"/>
  <c r="F101" i="14"/>
  <c r="E42" i="14"/>
  <c r="E75" i="14" s="1"/>
  <c r="C42" i="14"/>
  <c r="C75" i="14" s="1"/>
  <c r="E131" i="14"/>
  <c r="E123" i="14"/>
  <c r="D123" i="14"/>
  <c r="D23" i="28" s="1"/>
  <c r="K28" i="24"/>
  <c r="F71" i="26"/>
  <c r="F50" i="26"/>
  <c r="I24" i="23"/>
  <c r="G49" i="23"/>
  <c r="I97" i="20"/>
  <c r="C97" i="20"/>
  <c r="J97" i="20"/>
  <c r="F83" i="20"/>
  <c r="H97" i="20"/>
  <c r="D98" i="20"/>
  <c r="C98" i="20"/>
  <c r="E97" i="20"/>
  <c r="F25" i="20"/>
  <c r="E35" i="20"/>
  <c r="E78" i="20" s="1"/>
  <c r="E58" i="14" s="1"/>
  <c r="D43" i="14"/>
  <c r="B15" i="20"/>
  <c r="B16" i="20"/>
  <c r="B14" i="20"/>
  <c r="C14" i="20"/>
  <c r="C15" i="20"/>
  <c r="C16" i="20"/>
  <c r="E74" i="14"/>
  <c r="E63" i="14"/>
  <c r="F105" i="14"/>
  <c r="F86" i="20"/>
  <c r="F67" i="20"/>
  <c r="F59" i="20"/>
  <c r="F36" i="20"/>
  <c r="F69" i="26"/>
  <c r="H79" i="26"/>
  <c r="F64" i="26"/>
  <c r="C79" i="26"/>
  <c r="F24" i="26"/>
  <c r="F15" i="26"/>
  <c r="I7" i="24"/>
  <c r="F54" i="14" s="1"/>
  <c r="AE16" i="25"/>
  <c r="G16" i="25"/>
  <c r="AA12" i="25"/>
  <c r="V16" i="25"/>
  <c r="G63" i="14" l="1"/>
  <c r="H41" i="14"/>
  <c r="G117" i="14"/>
  <c r="F123" i="14"/>
  <c r="E23" i="28" s="1"/>
  <c r="F23" i="28" s="1"/>
  <c r="F22" i="28"/>
  <c r="G8" i="28"/>
  <c r="AA16" i="25"/>
  <c r="G17" i="25" s="1"/>
  <c r="E13" i="28"/>
  <c r="G13" i="28" s="1"/>
  <c r="E12" i="28"/>
  <c r="F12" i="28" s="1"/>
  <c r="E10" i="28"/>
  <c r="G10" i="28" s="1"/>
  <c r="E24" i="28"/>
  <c r="G25" i="28"/>
  <c r="F25" i="28"/>
  <c r="D80" i="26"/>
  <c r="D83" i="26" s="1"/>
  <c r="D87" i="14" s="1"/>
  <c r="D73" i="14" s="1"/>
  <c r="C80" i="26"/>
  <c r="C83" i="26" s="1"/>
  <c r="E81" i="26" s="1"/>
  <c r="F63" i="14"/>
  <c r="F74" i="14"/>
  <c r="E6" i="28"/>
  <c r="F7" i="28"/>
  <c r="G7" i="28"/>
  <c r="C11" i="28"/>
  <c r="C16" i="28"/>
  <c r="C18" i="28" s="1"/>
  <c r="C52" i="14"/>
  <c r="C19" i="28"/>
  <c r="D52" i="14"/>
  <c r="D19" i="28"/>
  <c r="C43" i="14"/>
  <c r="K37" i="24"/>
  <c r="E43" i="14"/>
  <c r="G57" i="14"/>
  <c r="F97" i="20"/>
  <c r="D100" i="20"/>
  <c r="D44" i="14" s="1"/>
  <c r="D60" i="14" s="1"/>
  <c r="D89" i="20"/>
  <c r="D94" i="20" s="1"/>
  <c r="F42" i="14"/>
  <c r="G42" i="14" s="1"/>
  <c r="H42" i="14" s="1"/>
  <c r="I42" i="14" s="1"/>
  <c r="J42" i="14" s="1"/>
  <c r="F35" i="20"/>
  <c r="E89" i="20"/>
  <c r="E100" i="20"/>
  <c r="E44" i="14" s="1"/>
  <c r="C100" i="20"/>
  <c r="C44" i="14" s="1"/>
  <c r="C89" i="20"/>
  <c r="C94" i="20" s="1"/>
  <c r="C96" i="20" s="1"/>
  <c r="F79" i="26"/>
  <c r="G123" i="14" l="1"/>
  <c r="H117" i="14"/>
  <c r="H63" i="14"/>
  <c r="I41" i="14"/>
  <c r="G23" i="28"/>
  <c r="F13" i="28"/>
  <c r="C60" i="14"/>
  <c r="C67" i="14"/>
  <c r="Q17" i="25"/>
  <c r="L17" i="25"/>
  <c r="V17" i="25"/>
  <c r="G12" i="28"/>
  <c r="E11" i="28"/>
  <c r="F11" i="28" s="1"/>
  <c r="F10" i="28"/>
  <c r="G24" i="28"/>
  <c r="F24" i="28"/>
  <c r="F6" i="28"/>
  <c r="G6" i="28"/>
  <c r="G43" i="14"/>
  <c r="H43" i="14"/>
  <c r="H57" i="14"/>
  <c r="G8" i="23"/>
  <c r="G22" i="23" s="1"/>
  <c r="D96" i="20"/>
  <c r="C45" i="14"/>
  <c r="C62" i="14" s="1"/>
  <c r="E90" i="20"/>
  <c r="D45" i="14"/>
  <c r="D95" i="20"/>
  <c r="D67" i="14"/>
  <c r="F75" i="14"/>
  <c r="F43" i="14"/>
  <c r="E60" i="14"/>
  <c r="F8" i="23"/>
  <c r="F22" i="23" s="1"/>
  <c r="H9" i="23" s="1"/>
  <c r="H11" i="23" s="1"/>
  <c r="I63" i="14" l="1"/>
  <c r="J41" i="14"/>
  <c r="J63" i="14" s="1"/>
  <c r="I117" i="14"/>
  <c r="H123" i="14"/>
  <c r="D57" i="14"/>
  <c r="D62" i="14"/>
  <c r="AA17" i="25"/>
  <c r="G11" i="28"/>
  <c r="E98" i="20"/>
  <c r="G29" i="26"/>
  <c r="H37" i="23"/>
  <c r="I43" i="14"/>
  <c r="I57" i="14"/>
  <c r="C61" i="14"/>
  <c r="E94" i="20"/>
  <c r="C57" i="14"/>
  <c r="D61" i="14"/>
  <c r="J117" i="14" l="1"/>
  <c r="J123" i="14" s="1"/>
  <c r="I123" i="14"/>
  <c r="H33" i="23"/>
  <c r="H49" i="23" s="1"/>
  <c r="E52" i="14" s="1"/>
  <c r="E29" i="26"/>
  <c r="E28" i="26" s="1"/>
  <c r="E20" i="26" s="1"/>
  <c r="E40" i="26" s="1"/>
  <c r="E80" i="26" s="1"/>
  <c r="E83" i="26" s="1"/>
  <c r="E47" i="14"/>
  <c r="G28" i="26"/>
  <c r="G20" i="26" s="1"/>
  <c r="G40" i="26" s="1"/>
  <c r="G80" i="26" s="1"/>
  <c r="J43" i="14"/>
  <c r="J57" i="14"/>
  <c r="H8" i="23"/>
  <c r="H22" i="23" s="1"/>
  <c r="I9" i="23" s="1"/>
  <c r="J9" i="23" s="1"/>
  <c r="E96" i="20"/>
  <c r="E95" i="20"/>
  <c r="E45" i="14"/>
  <c r="F81" i="26" l="1"/>
  <c r="G81" i="26" s="1"/>
  <c r="G83" i="26" s="1"/>
  <c r="H81" i="26" s="1"/>
  <c r="E87" i="14"/>
  <c r="E62" i="14"/>
  <c r="E61" i="14"/>
  <c r="E57" i="14"/>
  <c r="E73" i="14" l="1"/>
  <c r="E67" i="14"/>
  <c r="J11" i="23"/>
  <c r="I11" i="23"/>
  <c r="F77" i="20" l="1"/>
  <c r="E14" i="28" s="1"/>
  <c r="J71" i="20"/>
  <c r="I71" i="20"/>
  <c r="H71" i="20"/>
  <c r="G71" i="20"/>
  <c r="H78" i="20" l="1"/>
  <c r="H89" i="20" s="1"/>
  <c r="G98" i="20"/>
  <c r="G108" i="20" s="1"/>
  <c r="G109" i="20" s="1"/>
  <c r="J78" i="20"/>
  <c r="J100" i="20" s="1"/>
  <c r="I78" i="20"/>
  <c r="I100" i="20" s="1"/>
  <c r="G78" i="20"/>
  <c r="G100" i="20" s="1"/>
  <c r="F14" i="28"/>
  <c r="G14" i="28"/>
  <c r="E16" i="28"/>
  <c r="I98" i="20"/>
  <c r="I108" i="20" s="1"/>
  <c r="I109" i="20" s="1"/>
  <c r="H98" i="20"/>
  <c r="H108" i="20" s="1"/>
  <c r="H109" i="20" s="1"/>
  <c r="F71" i="20"/>
  <c r="H100" i="20" l="1"/>
  <c r="F59" i="14"/>
  <c r="I89" i="20"/>
  <c r="I94" i="20" s="1"/>
  <c r="I95" i="20" s="1"/>
  <c r="J89" i="20"/>
  <c r="M37" i="23" s="1"/>
  <c r="H94" i="20"/>
  <c r="K8" i="23" s="1"/>
  <c r="K13" i="23" s="1"/>
  <c r="K38" i="23" s="1"/>
  <c r="K33" i="23" s="1"/>
  <c r="K37" i="23"/>
  <c r="G89" i="20"/>
  <c r="J37" i="23" s="1"/>
  <c r="F78" i="20"/>
  <c r="G16" i="28"/>
  <c r="F16" i="28"/>
  <c r="L37" i="23" l="1"/>
  <c r="I96" i="20"/>
  <c r="L8" i="23"/>
  <c r="L13" i="23" s="1"/>
  <c r="L38" i="23" s="1"/>
  <c r="L33" i="23" s="1"/>
  <c r="J29" i="26"/>
  <c r="H95" i="20"/>
  <c r="H96" i="20"/>
  <c r="I29" i="26"/>
  <c r="G94" i="20"/>
  <c r="G96" i="20" s="1"/>
  <c r="F89" i="20"/>
  <c r="J90" i="20" s="1"/>
  <c r="F58" i="14"/>
  <c r="F100" i="20"/>
  <c r="F44" i="14" s="1"/>
  <c r="F60" i="14" s="1"/>
  <c r="G95" i="20" l="1"/>
  <c r="J8" i="23"/>
  <c r="J13" i="23" s="1"/>
  <c r="J38" i="23" s="1"/>
  <c r="H29" i="26"/>
  <c r="F29" i="26" s="1"/>
  <c r="J35" i="26"/>
  <c r="J34" i="26" s="1"/>
  <c r="J28" i="26" s="1"/>
  <c r="J20" i="26" s="1"/>
  <c r="J40" i="26" s="1"/>
  <c r="J80" i="26" s="1"/>
  <c r="L49" i="23"/>
  <c r="L12" i="23"/>
  <c r="K49" i="23"/>
  <c r="K12" i="23"/>
  <c r="I35" i="26"/>
  <c r="I34" i="26" s="1"/>
  <c r="I28" i="26" s="1"/>
  <c r="I20" i="26" s="1"/>
  <c r="I40" i="26" s="1"/>
  <c r="I80" i="26" s="1"/>
  <c r="F90" i="20" l="1"/>
  <c r="J98" i="20"/>
  <c r="J108" i="20" s="1"/>
  <c r="J94" i="20"/>
  <c r="J12" i="23" l="1"/>
  <c r="J22" i="23" s="1"/>
  <c r="K9" i="23" s="1"/>
  <c r="K11" i="23" s="1"/>
  <c r="K22" i="23" s="1"/>
  <c r="L9" i="23" s="1"/>
  <c r="L11" i="23" s="1"/>
  <c r="L22" i="23" s="1"/>
  <c r="M9" i="23" s="1"/>
  <c r="M11" i="23" s="1"/>
  <c r="H35" i="26"/>
  <c r="F35" i="26" s="1"/>
  <c r="F34" i="26" s="1"/>
  <c r="J33" i="23"/>
  <c r="J49" i="23" s="1"/>
  <c r="I37" i="23"/>
  <c r="F47" i="14" s="1"/>
  <c r="J109" i="20"/>
  <c r="F109" i="20" s="1"/>
  <c r="F108" i="20"/>
  <c r="M8" i="23"/>
  <c r="M13" i="23" s="1"/>
  <c r="M38" i="23" s="1"/>
  <c r="M33" i="23" s="1"/>
  <c r="J95" i="20"/>
  <c r="J96" i="20"/>
  <c r="E17" i="28"/>
  <c r="F98" i="20"/>
  <c r="F94" i="20"/>
  <c r="H34" i="26" l="1"/>
  <c r="H28" i="26" s="1"/>
  <c r="H20" i="26" s="1"/>
  <c r="F20" i="26" s="1"/>
  <c r="I33" i="23"/>
  <c r="I38" i="23"/>
  <c r="G17" i="28"/>
  <c r="F17" i="28"/>
  <c r="E18" i="28"/>
  <c r="F95" i="20"/>
  <c r="I8" i="23"/>
  <c r="F96" i="20"/>
  <c r="F45" i="14"/>
  <c r="H40" i="26" l="1"/>
  <c r="H80" i="26" s="1"/>
  <c r="H83" i="26" s="1"/>
  <c r="I81" i="26" s="1"/>
  <c r="I83" i="26" s="1"/>
  <c r="J81" i="26" s="1"/>
  <c r="J83" i="26" s="1"/>
  <c r="F28" i="26"/>
  <c r="M12" i="23"/>
  <c r="I13" i="23"/>
  <c r="F62" i="14"/>
  <c r="F61" i="14"/>
  <c r="F57" i="14"/>
  <c r="F18" i="28"/>
  <c r="G18" i="28"/>
  <c r="F40" i="26" l="1"/>
  <c r="F80" i="26" s="1"/>
  <c r="F83" i="26" s="1"/>
  <c r="F87" i="14" s="1"/>
  <c r="F73" i="14" s="1"/>
  <c r="I40" i="23"/>
  <c r="F50" i="14" s="1"/>
  <c r="I12" i="23"/>
  <c r="I22" i="23" s="1"/>
  <c r="M22" i="23"/>
  <c r="F67" i="14" l="1"/>
  <c r="M49" i="23"/>
  <c r="I49" i="23" s="1"/>
  <c r="E19" i="28" l="1"/>
  <c r="F52" i="14"/>
  <c r="G52" i="14" s="1"/>
  <c r="H52" i="14" s="1"/>
  <c r="I52" i="14" s="1"/>
  <c r="J52" i="14" s="1"/>
  <c r="F19" i="28" l="1"/>
  <c r="G19" i="2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Комп</author>
    <author>Com</author>
  </authors>
  <commentList>
    <comment ref="G29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04"/>
          </rPr>
          <t xml:space="preserve">за 4 кв.2026
</t>
        </r>
      </text>
    </comment>
    <comment ref="H29" authorId="0" shapeId="0" xr:uid="{00000000-0006-0000-0300-000002000000}">
      <text>
        <r>
          <rPr>
            <b/>
            <sz val="9"/>
            <color indexed="81"/>
            <rFont val="Tahoma"/>
            <family val="2"/>
            <charset val="204"/>
          </rPr>
          <t xml:space="preserve">1кв.2027
</t>
        </r>
      </text>
    </comment>
    <comment ref="F39" authorId="1" shapeId="0" xr:uid="{00000000-0006-0000-0300-000003000000}">
      <text>
        <r>
          <rPr>
            <b/>
            <sz val="9"/>
            <color indexed="81"/>
            <rFont val="Tahoma"/>
            <family val="2"/>
            <charset val="204"/>
          </rPr>
          <t>профсоюз, аліменти</t>
        </r>
      </text>
    </comment>
  </commentList>
</comments>
</file>

<file path=xl/sharedStrings.xml><?xml version="1.0" encoding="utf-8"?>
<sst xmlns="http://schemas.openxmlformats.org/spreadsheetml/2006/main" count="869" uniqueCount="470">
  <si>
    <t xml:space="preserve">ЗАТВЕРДЖЕНО  </t>
  </si>
  <si>
    <t>Код</t>
  </si>
  <si>
    <t>Внесення змін до затвердженного фінансового плану</t>
  </si>
  <si>
    <t xml:space="preserve">Підприємство  </t>
  </si>
  <si>
    <t xml:space="preserve">за ЄДРПОУ </t>
  </si>
  <si>
    <t>основний
(дата затвердження)</t>
  </si>
  <si>
    <t xml:space="preserve">Організаційно-правова форма </t>
  </si>
  <si>
    <t>за КОПФГ</t>
  </si>
  <si>
    <t xml:space="preserve">Суб'єкт управління </t>
  </si>
  <si>
    <t>за СКОДУ</t>
  </si>
  <si>
    <t xml:space="preserve">Вид економічної діяльності    </t>
  </si>
  <si>
    <t xml:space="preserve">за  КВЕД  </t>
  </si>
  <si>
    <t xml:space="preserve">Галузь 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</si>
  <si>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</si>
  <si>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</si>
  <si>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</si>
  <si>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</si>
  <si>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 xml:space="preserve">Телефон </t>
  </si>
  <si>
    <t>Стандарти звітності П(с)БОУ</t>
  </si>
  <si>
    <t xml:space="preserve">Прізвище та власне ім'я керівника </t>
  </si>
  <si>
    <t>Стандарти звітності МСФЗ</t>
  </si>
  <si>
    <t xml:space="preserve">ФІНАНСОВИЙ ПЛАН </t>
  </si>
  <si>
    <t>Основні фінансові показники</t>
  </si>
  <si>
    <t>Найменування показника</t>
  </si>
  <si>
    <t xml:space="preserve">Код рядка </t>
  </si>
  <si>
    <t>Факт
минулого року</t>
  </si>
  <si>
    <t>План
поточного року</t>
  </si>
  <si>
    <t>Прогноз
на поточний рік</t>
  </si>
  <si>
    <t>Плановий
рік</t>
  </si>
  <si>
    <t>Показники діяльності на стратегічну перспективу</t>
  </si>
  <si>
    <t>плановий рік +1 рік</t>
  </si>
  <si>
    <t>плановий рік +2 роки</t>
  </si>
  <si>
    <t>плановий рік +3 роки</t>
  </si>
  <si>
    <t>плановий рік +4 роки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</si>
  <si>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</si>
  <si>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</si>
  <si>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</si>
  <si>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</si>
  <si>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</si>
  <si>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x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</si>
  <si>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</si>
  <si>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</si>
  <si>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</si>
  <si>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</si>
  <si>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</si>
  <si>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</si>
  <si>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</si>
  <si>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</si>
  <si>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IІІ. Капітальні інвестиції</t>
  </si>
  <si>
    <t>Капітальні інвестиції</t>
  </si>
  <si>
    <t>ІV. Коефіцієнтний аналіз</t>
  </si>
  <si>
    <t>Коефіцієнти рентабельності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</si>
  <si>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</si>
  <si>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Коефіцієнт рентабельності операційних витрат
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</si>
  <si>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зростання операційних витрат
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попереднього планового/звітного періоду)) / (операційні витрати (собівартість реалізованої продукції (товарів, робіт, послуг)+адміністративні витрати+витрати на збут+інші операційні витрати) попереднього планового/звітного періоду, сума рядків 1010, 1030, 1060, 1080) мінус  індекс споживчих цін планового/звітного періоду)</t>
  </si>
  <si>
    <t>Коефіцієнт рентабельності EBITDA
(EBITDA, рядок 1300 / чистий дохід від реалізації продукції (товарів, робіт, послуг), рядок 1000)</t>
  </si>
  <si>
    <t>Коефіцієнт рентабельності власного капіталу
(чистий фінансовий результат, рядок 1200 / власний капітал, рядок 6080)</t>
  </si>
  <si>
    <t>Коефіцієнт рентабельності активів
(чистий фінансовий результат, рядок 1200 / сукупні активи, рядок 6020)</t>
  </si>
  <si>
    <t>Коефіцієнт зростання доходів
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попереднього планового/звітного періоду, рядок 1000) / чистий дохід від реалізації продукції (товарів, робіт, послуг) попереднього планового/звітного періоду, рядок 1000) мінус індекс споживчих цін планового/звітного періоду)</t>
  </si>
  <si>
    <t>Коефіцієнти платоспроможності</t>
  </si>
  <si>
    <t>Коефіцієнт фінансової стійкості
(власний капітал, рядок 6080 / (довгострокові зобов'язання і забезпечення, рядок 6030 + поточні зобов'язання і забезпечення, рядок 6040))</t>
  </si>
  <si>
    <t>Коефіцієнт покриття EBITDA фінансових витрат
(EBITDA, рядок 1300 / фінансові витрати, рядок 1140)</t>
  </si>
  <si>
    <t>Коефіцієнт відношення боргу до EBITDA
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</si>
  <si>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
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</si>
  <si>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
((довгосрокові зобов'язання і забезпечння,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</si>
  <si>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</si>
  <si>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
(оборотні активи, рядок 6010 / поточні зобов'язання і забезпечення, рядок 6040)</t>
  </si>
  <si>
    <t>Коефіцієнт швидкої ліквідності
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</si>
  <si>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</si>
  <si>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
(дебіторська заборгованість за продукцію, товари, роботи, послуги, рядок 6012 *365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</si>
  <si>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*365 / собівартість реалізованої продукції (товарів, робіт, послуг), рядок 1010)</t>
  </si>
  <si>
    <t>Довідково: індекс споживчих цін грудень до грудня попереднього року, відсотків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</si>
  <si>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</si>
  <si>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</si>
  <si>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</si>
  <si>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</si>
  <si>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Оборотні активи, усього, у тому числі:</t>
  </si>
  <si>
    <t>запаси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</si>
  <si>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</si>
  <si>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</si>
  <si>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поточні фінансові інвестиції</t>
  </si>
  <si>
    <t>гроші та їх еквіваленти</t>
  </si>
  <si>
    <t>Усього активи</t>
  </si>
  <si>
    <t>Довгострокові зобов'язання і забезпечення, у тому числі:</t>
  </si>
  <si>
    <t>довгострокові кредити банків</t>
  </si>
  <si>
    <t>Поточні зобов'язання і забезпечення, у тому числі:</t>
  </si>
  <si>
    <t>короткострокові кредити банків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</si>
  <si>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</si>
  <si>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</si>
  <si>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</si>
  <si>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</si>
  <si>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</si>
  <si>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</si>
  <si>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</si>
  <si>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</si>
  <si>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</si>
  <si>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</si>
  <si>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</si>
  <si>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</si>
  <si>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</si>
  <si>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</si>
  <si>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</si>
  <si>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</si>
  <si>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</si>
  <si>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</si>
  <si>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</si>
  <si>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</si>
  <si>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</si>
  <si>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</si>
  <si>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</si>
  <si>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договорами),</t>
    </r>
    <r>
      <rPr>
        <b/>
        <sz val="14"/>
        <rFont val="Times New Roman"/>
        <family val="1"/>
        <charset val="204"/>
      </rPr>
      <t xml:space="preserve"> у тому числі:</t>
    </r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</si>
  <si>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</si>
  <si>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</si>
  <si>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</si>
  <si>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</si>
  <si>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</si>
  <si>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</si>
  <si>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</si>
  <si>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</si>
  <si>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</si>
  <si>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</si>
  <si>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</si>
  <si>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</si>
  <si>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</si>
  <si>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</si>
  <si>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</si>
  <si>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</si>
  <si>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</si>
  <si>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</si>
  <si>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</si>
  <si>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</si>
  <si>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</si>
  <si>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</si>
  <si>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</si>
  <si>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</si>
  <si>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 xml:space="preserve">керівник, усього, у тому числі: 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</si>
  <si>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</si>
  <si>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</si>
  <si>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</si>
  <si>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</si>
  <si>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</si>
  <si>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</si>
  <si>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</si>
  <si>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</si>
  <si>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</si>
  <si>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</si>
  <si>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</si>
  <si>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І. Інформація до фінансового плану</t>
  </si>
  <si>
    <t>1. Перелік підприємств, які включені до консолідованого (зведеного) фінансового плану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</si>
  <si>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</si>
  <si>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</si>
  <si>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</si>
  <si>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фінансового плану)</t>
  </si>
  <si>
    <t>Найменування видів діяльності за КВЕД</t>
  </si>
  <si>
    <t>Питома вага в загальному обсязі реалізації, %</t>
  </si>
  <si>
    <t>за минулий рік</t>
  </si>
  <si>
    <t>за плановий рік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</si>
  <si>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</si>
  <si>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</si>
  <si>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</si>
  <si>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Усього</t>
  </si>
  <si>
    <t>3. Формування фінансових результатів</t>
  </si>
  <si>
    <t>Прогноз
на поточний
 рік</t>
  </si>
  <si>
    <t>Плановий рік 
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</si>
  <si>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</si>
  <si>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</si>
  <si>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</si>
  <si>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</si>
  <si>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</si>
  <si>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</si>
  <si>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Витрати на сировину та основні матеріали</t>
  </si>
  <si>
    <t>(    )</t>
  </si>
  <si>
    <t xml:space="preserve">Витрати на паливо 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</si>
  <si>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</si>
  <si>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</si>
  <si>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</si>
  <si>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</si>
  <si>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</si>
  <si>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Інші витрати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</si>
  <si>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</si>
  <si>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</si>
  <si>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</si>
  <si>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</si>
  <si>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</si>
  <si>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</si>
  <si>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</si>
  <si>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</si>
  <si>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</si>
  <si>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</si>
  <si>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</si>
  <si>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</si>
  <si>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</si>
  <si>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</si>
  <si>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</si>
  <si>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</si>
  <si>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</si>
  <si>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</si>
  <si>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</si>
  <si>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</si>
  <si>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</si>
  <si>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</si>
  <si>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</si>
  <si>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</si>
  <si>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інші адміністративні витрати (розшифрувати)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</si>
  <si>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</si>
  <si>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</si>
  <si>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</si>
  <si>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</si>
  <si>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</si>
  <si>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</si>
  <si>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</si>
  <si>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</si>
  <si>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</si>
  <si>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доходи (розшифрувати)</t>
  </si>
  <si>
    <t>Інші операційні витрати, усього, у тому числі:</t>
  </si>
  <si>
    <t>нетипові операційні витрати 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</si>
  <si>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</si>
  <si>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</si>
  <si>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</si>
  <si>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інші операційні витрати (розшифрувати)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</si>
  <si>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</si>
  <si>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</si>
  <si>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</si>
  <si>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</si>
  <si>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</si>
  <si>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</si>
  <si>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</si>
  <si>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</si>
  <si>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</si>
  <si>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</si>
  <si>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</si>
  <si>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</si>
  <si>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</si>
  <si>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</si>
  <si>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</si>
  <si>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</si>
  <si>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</si>
  <si>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</si>
  <si>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</si>
  <si>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</si>
  <si>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r>
      <t xml:space="preserve">EBITDA </t>
    </r>
    <r>
      <rPr>
        <sz val="14"/>
        <rFont val="Times New Roman"/>
        <family val="1"/>
        <charset val="204"/>
      </rPr>
      <t>(фінансовий результат від операційної діяльності, рядок 1100 + амортизація, рядок 1430)</t>
    </r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</si>
  <si>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</si>
  <si>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</si>
  <si>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</si>
  <si>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</si>
  <si>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</si>
  <si>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</si>
  <si>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>IІ. Розрахунки з бюджетом</t>
  </si>
  <si>
    <t>Факт минулого року</t>
  </si>
  <si>
    <t>План поточного року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</si>
  <si>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</si>
  <si>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</si>
  <si>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</si>
  <si>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</si>
  <si>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</si>
  <si>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</si>
  <si>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</si>
  <si>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</si>
  <si>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</si>
  <si>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</si>
  <si>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</si>
  <si>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</si>
  <si>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</si>
  <si>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</si>
  <si>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</si>
  <si>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</si>
  <si>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</si>
  <si>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</si>
  <si>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</si>
  <si>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</si>
  <si>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</si>
  <si>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</si>
  <si>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</si>
  <si>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</si>
  <si>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</si>
  <si>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</si>
  <si>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</si>
  <si>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</si>
  <si>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</si>
  <si>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</si>
  <si>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</si>
  <si>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>ІІІ. Рух грошових коштів (за прямим методом)</t>
  </si>
  <si>
    <t>Код рядка</t>
  </si>
  <si>
    <t>Плановий рік
(усього)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</si>
  <si>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</si>
  <si>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</si>
  <si>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</si>
  <si>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</si>
  <si>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</si>
  <si>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</si>
  <si>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</t>
  </si>
  <si>
    <t xml:space="preserve">інші надходження (розшифрувати) 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</si>
  <si>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</si>
  <si>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</si>
  <si>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</si>
  <si>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</si>
  <si>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</si>
  <si>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</si>
  <si>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</si>
  <si>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</si>
  <si>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</si>
  <si>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</si>
  <si>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</si>
  <si>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</si>
  <si>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</si>
  <si>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 xml:space="preserve">інші зобов’язання з податків і зборів, у тому числі:
 </t>
  </si>
  <si>
    <t>3156/1</t>
  </si>
  <si>
    <t>3156/2</t>
  </si>
  <si>
    <t>інші платежі (розшифрувати)</t>
  </si>
  <si>
    <t>Повернення коштів до бюджету</t>
  </si>
  <si>
    <t>Інші витрачання (розшифрувати)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</si>
  <si>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</si>
  <si>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</si>
  <si>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</si>
  <si>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</si>
  <si>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</si>
  <si>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</si>
  <si>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</si>
  <si>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</si>
  <si>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</si>
  <si>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</si>
  <si>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</si>
  <si>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</si>
  <si>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</si>
  <si>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</si>
  <si>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</si>
  <si>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</si>
  <si>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інші необоротні активи (розшифрувати)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</si>
  <si>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</si>
  <si>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</si>
  <si>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</si>
  <si>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</si>
  <si>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</si>
  <si>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</si>
  <si>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</si>
  <si>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</si>
  <si>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</si>
  <si>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</si>
  <si>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</si>
  <si>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</si>
  <si>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</si>
  <si>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</si>
  <si>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</si>
  <si>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</si>
  <si>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</si>
  <si>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</si>
  <si>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IV. Капітальні інвестиції </t>
  </si>
  <si>
    <t>тис. грн (без ПДВ)</t>
  </si>
  <si>
    <t>Плановий
рік
(усього)</t>
  </si>
  <si>
    <t>Капітальні інвестиції, усього,
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</si>
  <si>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</si>
  <si>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</si>
  <si>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</si>
  <si>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</si>
  <si>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 xml:space="preserve">придбання (створення) нематеріальних активів </t>
  </si>
  <si>
    <t>модернізація, модифікація (добудова, дообладнання, реконструкція)
основних засобів</t>
  </si>
  <si>
    <t>капітальний ремонт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</si>
  <si>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</si>
  <si>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</si>
  <si>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</si>
  <si>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План
із залучення коштів</t>
  </si>
  <si>
    <t>План з повернення коштів</t>
  </si>
  <si>
    <t>Заборгованість за кредитами на кінець
 ______ року</t>
  </si>
  <si>
    <t>у тому числі: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</si>
  <si>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</si>
  <si>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</si>
  <si>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</si>
  <si>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</si>
  <si>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</si>
  <si>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</si>
  <si>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</si>
  <si>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</si>
  <si>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</si>
  <si>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</si>
  <si>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</si>
  <si>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</si>
  <si>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</si>
  <si>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</si>
  <si>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</si>
  <si>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</si>
  <si>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</si>
  <si>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</si>
  <si>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</si>
  <si>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</si>
  <si>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</si>
  <si>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придбання (виготовлення) основних засобів  (розшифрувати)</t>
  </si>
  <si>
    <t xml:space="preserve">придбання (виготовлення) інших необоротних матеріальних активів 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</si>
  <si>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</si>
  <si>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</si>
  <si>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</si>
  <si>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</si>
  <si>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</si>
  <si>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</si>
  <si>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</si>
  <si>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</si>
  <si>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</si>
  <si>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</si>
  <si>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</si>
  <si>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</si>
  <si>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</si>
  <si>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</si>
  <si>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</si>
  <si>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</si>
  <si>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</si>
  <si>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</si>
  <si>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>38.11 Збирання безпечних відходів</t>
  </si>
  <si>
    <t>43.21 Електромонтажні роботи</t>
  </si>
  <si>
    <t>96.03 Організування поховань і надання суміжних послуг</t>
  </si>
  <si>
    <t>38.11</t>
  </si>
  <si>
    <t>˅</t>
  </si>
  <si>
    <t>СКП "Комунальник"</t>
  </si>
  <si>
    <t>комунальне підприємство</t>
  </si>
  <si>
    <t>Смілянська міська рада</t>
  </si>
  <si>
    <t>збирання безпечних відходів</t>
  </si>
  <si>
    <t>м.Сміла, вул.Севастопольська, 58</t>
  </si>
  <si>
    <t>тис. грн.</t>
  </si>
  <si>
    <t>№ п/п</t>
  </si>
  <si>
    <t>показники</t>
  </si>
  <si>
    <t>%</t>
  </si>
  <si>
    <t xml:space="preserve">Доходи  всього </t>
  </si>
  <si>
    <t>1. 1</t>
  </si>
  <si>
    <t xml:space="preserve">    Чистий дохід всього</t>
  </si>
  <si>
    <t>1. 2</t>
  </si>
  <si>
    <t xml:space="preserve">    інші  операційні  доходи</t>
  </si>
  <si>
    <t>1. 3</t>
  </si>
  <si>
    <t xml:space="preserve">    інші  доходи</t>
  </si>
  <si>
    <t>Валовий: прибуток (збиток)</t>
  </si>
  <si>
    <t>Адміністративні  витрати</t>
  </si>
  <si>
    <t>Витрати на збут</t>
  </si>
  <si>
    <t>Фінансові витрати</t>
  </si>
  <si>
    <t>Витрати (дохід) з податку на прибуток</t>
  </si>
  <si>
    <t>Чистий фінансовий результат прибуток (збиток - )</t>
  </si>
  <si>
    <t>Податки, збори та інші обов'язкові платежі</t>
  </si>
  <si>
    <t>Дебіторська заборгованість</t>
  </si>
  <si>
    <t>Кредиторська заборгованість</t>
  </si>
  <si>
    <t>Середня кількість працівників</t>
  </si>
  <si>
    <t>Середньомісячні витрати на оплату праці одного працівника, грн.</t>
  </si>
  <si>
    <t>16. 1</t>
  </si>
  <si>
    <t xml:space="preserve">   бюджетне фінансування</t>
  </si>
  <si>
    <t>16. 2</t>
  </si>
  <si>
    <t xml:space="preserve">   власні кошти</t>
  </si>
  <si>
    <t>16. 3</t>
  </si>
  <si>
    <t xml:space="preserve">   залучення кредитних коштів</t>
  </si>
  <si>
    <t>16. 4</t>
  </si>
  <si>
    <t xml:space="preserve">   інші джерела</t>
  </si>
  <si>
    <t>Директор СКП "Комунальник"</t>
  </si>
  <si>
    <t>Максим ГЛУЩЕНКО</t>
  </si>
  <si>
    <t>ГЛУЩЕНКО Максим</t>
  </si>
  <si>
    <t>тис.грн</t>
  </si>
  <si>
    <t>(04733) 4-00-05</t>
  </si>
  <si>
    <t>Міський голова</t>
  </si>
  <si>
    <t>Сергій АНАНКО</t>
  </si>
  <si>
    <t>Рішення виконавчого комітету від "_____"________________ 20____ р. №______</t>
  </si>
  <si>
    <t>М. П. (посада,власне ім'я, прізвище)</t>
  </si>
  <si>
    <t>Знос</t>
  </si>
  <si>
    <t>змінений
(дата затвердження)</t>
  </si>
  <si>
    <t>на 2027 рік</t>
  </si>
  <si>
    <t>Плановий показник поточного 2026 року</t>
  </si>
  <si>
    <t>Фактичний показник за 2025 рік</t>
  </si>
  <si>
    <t>Фактичний показник поточного року за останній звітний період І квартал 2026 року</t>
  </si>
  <si>
    <t>Плановий 2027 рік</t>
  </si>
  <si>
    <t>комунальними підприємствами  до місцевого бюджету</t>
  </si>
  <si>
    <t>відрахування частини чистого прибутку</t>
  </si>
  <si>
    <t>військовий збір</t>
  </si>
  <si>
    <t>екологічний податок</t>
  </si>
  <si>
    <t>факт
 2025р.</t>
  </si>
  <si>
    <t>план
 2026р.</t>
  </si>
  <si>
    <t>план
   2027р.</t>
  </si>
  <si>
    <t>відхилення від плану
2026 року</t>
  </si>
  <si>
    <t>Фінансово-економічні показники СКП"Комунальник" на 2027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</si>
</sst>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_₴_-;\-* #,##0.00_₴_-;_-* &quot;-&quot;??_₴_-;_-@_-"/>
    <numFmt numFmtId="168" formatCode="#,##0&quot;р.&quot;;[Red]\-#,##0&quot;р.&quot;"/>
    <numFmt numFmtId="169" formatCode="#,##0.00&quot;р.&quot;;\-#,##0.00&quot;р.&quot;"/>
    <numFmt numFmtId="170" formatCode="_-* #,##0.00_р_._-;\-* #,##0.00_р_._-;_-* &quot;-&quot;??_р_._-;_-@_-"/>
    <numFmt numFmtId="171" formatCode="_-* #,##0.00\ _г_р_н_._-;\-* #,##0.00\ _г_р_н_._-;_-* &quot;-&quot;??\ _г_р_н_._-;_-@_-"/>
    <numFmt numFmtId="172" formatCode="0.0"/>
    <numFmt numFmtId="173" formatCode="#,##0.0"/>
    <numFmt numFmtId="174" formatCode="###\ ##0.000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#,##0;\(#,##0\)"/>
    <numFmt numFmtId="180" formatCode="_(* #,##0.0_);_(* \(#,##0.0\);_(* &quot;-&quot;_);_(@_)"/>
    <numFmt numFmtId="181" formatCode="_(* #,##0.0000_);_(* \(#,##0.0000\);_(* &quot;-&quot;_);_(@_)"/>
    <numFmt numFmtId="182" formatCode="_(* #,##0.000_);_(* \(#,##0.000\);_(* &quot;-&quot;_);_(@_)"/>
    <numFmt numFmtId="183" formatCode="0.0%"/>
    <numFmt numFmtId="184" formatCode="_(* #,##0.00_);_(* \(#,##0.00\);_(* &quot;-&quot;_);_(@_)"/>
  </numFmts>
  <fonts count="83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6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u/>
      <sz val="14"/>
      <color theme="1"/>
      <name val="Times New Roman"/>
      <family val="1"/>
      <charset val="204"/>
    </font>
    <font>
      <sz val="10"/>
      <color theme="1"/>
      <name val="Arial Cyr"/>
      <charset val="204"/>
    </font>
    <font>
      <i/>
      <sz val="14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54"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9" fillId="2" borderId="0" applyNumberFormat="0" applyBorder="0" applyAlignment="0" applyProtection="0"/>
    <xf numFmtId="0" fontId="1" fillId="2" borderId="0" applyNumberFormat="0" applyBorder="0" applyAlignment="0" applyProtection="0"/>
    <xf numFmtId="0" fontId="29" fillId="3" borderId="0" applyNumberFormat="0" applyBorder="0" applyAlignment="0" applyProtection="0"/>
    <xf numFmtId="0" fontId="1" fillId="3" borderId="0" applyNumberFormat="0" applyBorder="0" applyAlignment="0" applyProtection="0"/>
    <xf numFmtId="0" fontId="29" fillId="4" borderId="0" applyNumberFormat="0" applyBorder="0" applyAlignment="0" applyProtection="0"/>
    <xf numFmtId="0" fontId="1" fillId="4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6" borderId="0" applyNumberFormat="0" applyBorder="0" applyAlignment="0" applyProtection="0"/>
    <xf numFmtId="0" fontId="1" fillId="6" borderId="0" applyNumberFormat="0" applyBorder="0" applyAlignment="0" applyProtection="0"/>
    <xf numFmtId="0" fontId="29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9" borderId="0" applyNumberFormat="0" applyBorder="0" applyAlignment="0" applyProtection="0"/>
    <xf numFmtId="0" fontId="1" fillId="9" borderId="0" applyNumberFormat="0" applyBorder="0" applyAlignment="0" applyProtection="0"/>
    <xf numFmtId="0" fontId="29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0" fillId="12" borderId="0" applyNumberFormat="0" applyBorder="0" applyAlignment="0" applyProtection="0"/>
    <xf numFmtId="0" fontId="12" fillId="12" borderId="0" applyNumberFormat="0" applyBorder="0" applyAlignment="0" applyProtection="0"/>
    <xf numFmtId="0" fontId="30" fillId="9" borderId="0" applyNumberFormat="0" applyBorder="0" applyAlignment="0" applyProtection="0"/>
    <xf numFmtId="0" fontId="12" fillId="9" borderId="0" applyNumberFormat="0" applyBorder="0" applyAlignment="0" applyProtection="0"/>
    <xf numFmtId="0" fontId="30" fillId="10" borderId="0" applyNumberFormat="0" applyBorder="0" applyAlignment="0" applyProtection="0"/>
    <xf numFmtId="0" fontId="12" fillId="10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3" fillId="3" borderId="0" applyNumberFormat="0" applyBorder="0" applyAlignment="0" applyProtection="0"/>
    <xf numFmtId="0" fontId="15" fillId="20" borderId="1" applyNumberFormat="0" applyAlignment="0" applyProtection="0"/>
    <xf numFmtId="0" fontId="20" fillId="21" borderId="2" applyNumberFormat="0" applyAlignment="0" applyProtection="0"/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0" fontId="24" fillId="0" borderId="0" applyNumberFormat="0" applyFill="0" applyBorder="0" applyAlignment="0" applyProtection="0"/>
    <xf numFmtId="174" fontId="32" fillId="0" borderId="0" applyAlignment="0">
      <alignment wrapText="1"/>
    </xf>
    <xf numFmtId="0" fontId="27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34" fillId="22" borderId="7">
      <alignment horizontal="left" vertical="center"/>
      <protection locked="0"/>
    </xf>
    <xf numFmtId="49" fontId="34" fillId="22" borderId="7">
      <alignment horizontal="left" vertical="center"/>
    </xf>
    <xf numFmtId="4" fontId="34" fillId="22" borderId="7">
      <alignment horizontal="right" vertical="center"/>
      <protection locked="0"/>
    </xf>
    <xf numFmtId="4" fontId="34" fillId="22" borderId="7">
      <alignment horizontal="right" vertical="center"/>
    </xf>
    <xf numFmtId="4" fontId="35" fillId="22" borderId="7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1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1" fillId="22" borderId="3">
      <alignment horizontal="right" vertical="center"/>
    </xf>
    <xf numFmtId="4" fontId="35" fillId="22" borderId="3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" fontId="43" fillId="0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9" fontId="42" fillId="0" borderId="3">
      <alignment horizontal="left" vertical="center"/>
      <protection locked="0"/>
    </xf>
    <xf numFmtId="49" fontId="43" fillId="0" borderId="3">
      <alignment horizontal="left" vertical="center"/>
      <protection locked="0"/>
    </xf>
    <xf numFmtId="4" fontId="42" fillId="0" borderId="3">
      <alignment horizontal="right" vertical="center"/>
      <protection locked="0"/>
    </xf>
    <xf numFmtId="0" fontId="25" fillId="0" borderId="8" applyNumberFormat="0" applyFill="0" applyAlignment="0" applyProtection="0"/>
    <xf numFmtId="0" fontId="22" fillId="23" borderId="0" applyNumberFormat="0" applyBorder="0" applyAlignment="0" applyProtection="0"/>
    <xf numFmtId="0" fontId="10" fillId="0" borderId="0"/>
    <xf numFmtId="0" fontId="10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6" fillId="26" borderId="3">
      <alignment horizontal="right" vertical="center"/>
      <protection locked="0"/>
    </xf>
    <xf numFmtId="4" fontId="46" fillId="27" borderId="3">
      <alignment horizontal="right" vertical="center"/>
      <protection locked="0"/>
    </xf>
    <xf numFmtId="4" fontId="46" fillId="28" borderId="3">
      <alignment horizontal="right" vertical="center"/>
      <protection locked="0"/>
    </xf>
    <xf numFmtId="0" fontId="14" fillId="20" borderId="10" applyNumberFormat="0" applyAlignment="0" applyProtection="0"/>
    <xf numFmtId="49" fontId="31" fillId="0" borderId="3">
      <alignment horizontal="left" vertical="center" wrapText="1"/>
      <protection locked="0"/>
    </xf>
    <xf numFmtId="49" fontId="31" fillId="0" borderId="3">
      <alignment horizontal="left" vertical="center" wrapText="1"/>
      <protection locked="0"/>
    </xf>
    <xf numFmtId="0" fontId="21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12" fillId="16" borderId="0" applyNumberFormat="0" applyBorder="0" applyAlignment="0" applyProtection="0"/>
    <xf numFmtId="0" fontId="30" fillId="17" borderId="0" applyNumberFormat="0" applyBorder="0" applyAlignment="0" applyProtection="0"/>
    <xf numFmtId="0" fontId="12" fillId="17" borderId="0" applyNumberFormat="0" applyBorder="0" applyAlignment="0" applyProtection="0"/>
    <xf numFmtId="0" fontId="30" fillId="18" borderId="0" applyNumberFormat="0" applyBorder="0" applyAlignment="0" applyProtection="0"/>
    <xf numFmtId="0" fontId="12" fillId="18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9" borderId="0" applyNumberFormat="0" applyBorder="0" applyAlignment="0" applyProtection="0"/>
    <xf numFmtId="0" fontId="12" fillId="19" borderId="0" applyNumberFormat="0" applyBorder="0" applyAlignment="0" applyProtection="0"/>
    <xf numFmtId="0" fontId="47" fillId="7" borderId="1" applyNumberFormat="0" applyAlignment="0" applyProtection="0"/>
    <xf numFmtId="0" fontId="13" fillId="7" borderId="1" applyNumberFormat="0" applyAlignment="0" applyProtection="0"/>
    <xf numFmtId="0" fontId="48" fillId="20" borderId="10" applyNumberFormat="0" applyAlignment="0" applyProtection="0"/>
    <xf numFmtId="0" fontId="14" fillId="20" borderId="10" applyNumberFormat="0" applyAlignment="0" applyProtection="0"/>
    <xf numFmtId="0" fontId="49" fillId="20" borderId="1" applyNumberFormat="0" applyAlignment="0" applyProtection="0"/>
    <xf numFmtId="0" fontId="15" fillId="20" borderId="1" applyNumberFormat="0" applyAlignment="0" applyProtection="0"/>
    <xf numFmtId="165" fontId="10" fillId="0" borderId="0" applyFont="0" applyFill="0" applyBorder="0" applyAlignment="0" applyProtection="0"/>
    <xf numFmtId="0" fontId="50" fillId="0" borderId="4" applyNumberFormat="0" applyFill="0" applyAlignment="0" applyProtection="0"/>
    <xf numFmtId="0" fontId="16" fillId="0" borderId="4" applyNumberFormat="0" applyFill="0" applyAlignment="0" applyProtection="0"/>
    <xf numFmtId="0" fontId="51" fillId="0" borderId="5" applyNumberFormat="0" applyFill="0" applyAlignment="0" applyProtection="0"/>
    <xf numFmtId="0" fontId="17" fillId="0" borderId="5" applyNumberFormat="0" applyFill="0" applyAlignment="0" applyProtection="0"/>
    <xf numFmtId="0" fontId="52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11" applyNumberFormat="0" applyFill="0" applyAlignment="0" applyProtection="0"/>
    <xf numFmtId="0" fontId="19" fillId="0" borderId="11" applyNumberFormat="0" applyFill="0" applyAlignment="0" applyProtection="0"/>
    <xf numFmtId="0" fontId="54" fillId="21" borderId="2" applyNumberFormat="0" applyAlignment="0" applyProtection="0"/>
    <xf numFmtId="0" fontId="20" fillId="21" borderId="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23" borderId="0" applyNumberFormat="0" applyBorder="0" applyAlignment="0" applyProtection="0"/>
    <xf numFmtId="0" fontId="2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10" fillId="0" borderId="0"/>
    <xf numFmtId="0" fontId="2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</xf>
    <xf numFmtId="0" fontId="10" fillId="0" borderId="0" applyNumberFormat="0" applyFont="0" applyFill="0" applyBorder="0" applyAlignment="0" applyProtection="0">
      <alignment vertical="top"/>
    </xf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56" fillId="3" borderId="0" applyNumberFormat="0" applyBorder="0" applyAlignment="0" applyProtection="0"/>
    <xf numFmtId="0" fontId="23" fillId="3" borderId="0" applyNumberFormat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5" borderId="9" applyNumberFormat="0" applyFont="0" applyAlignment="0" applyProtection="0"/>
    <xf numFmtId="0" fontId="10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8" applyNumberFormat="0" applyFill="0" applyAlignment="0" applyProtection="0"/>
    <xf numFmtId="0" fontId="25" fillId="0" borderId="8" applyNumberFormat="0" applyFill="0" applyAlignment="0" applyProtection="0"/>
    <xf numFmtId="0" fontId="2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4" fontId="62" fillId="0" borderId="0" applyFont="0" applyFill="0" applyBorder="0" applyAlignment="0" applyProtection="0"/>
    <xf numFmtId="166" fontId="6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3" fillId="4" borderId="0" applyNumberFormat="0" applyBorder="0" applyAlignment="0" applyProtection="0"/>
    <xf numFmtId="0" fontId="27" fillId="4" borderId="0" applyNumberFormat="0" applyBorder="0" applyAlignment="0" applyProtection="0"/>
    <xf numFmtId="176" fontId="64" fillId="22" borderId="12" applyFill="0" applyBorder="0">
      <alignment horizontal="center" vertical="center" wrapText="1"/>
      <protection locked="0"/>
    </xf>
    <xf numFmtId="174" fontId="65" fillId="0" borderId="0">
      <alignment wrapText="1"/>
    </xf>
    <xf numFmtId="174" fontId="32" fillId="0" borderId="0">
      <alignment wrapText="1"/>
    </xf>
    <xf numFmtId="171" fontId="10" fillId="0" borderId="0" applyFont="0" applyFill="0" applyBorder="0" applyAlignment="0" applyProtection="0"/>
    <xf numFmtId="0" fontId="10" fillId="0" borderId="0"/>
    <xf numFmtId="0" fontId="1" fillId="0" borderId="0"/>
  </cellStyleXfs>
  <cellXfs count="390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173" fontId="5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3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center" vertical="center"/>
    </xf>
    <xf numFmtId="173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/>
      <protection locked="0"/>
    </xf>
    <xf numFmtId="173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180" applyFont="1" applyFill="1" applyBorder="1" applyAlignment="1">
      <alignment vertical="center" wrapText="1"/>
      <protection locked="0"/>
    </xf>
    <xf numFmtId="0" fontId="4" fillId="0" borderId="3" xfId="180" applyFont="1" applyFill="1" applyBorder="1" applyAlignment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8" fillId="0" borderId="1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64" fontId="5" fillId="29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49" fontId="5" fillId="0" borderId="3" xfId="0" applyNumberFormat="1" applyFont="1" applyFill="1" applyBorder="1" applyAlignment="1">
      <alignment horizontal="center" vertical="center"/>
    </xf>
    <xf numFmtId="0" fontId="4" fillId="0" borderId="3" xfId="243" applyFont="1" applyFill="1" applyBorder="1" applyAlignment="1">
      <alignment horizontal="center" vertical="center"/>
    </xf>
    <xf numFmtId="173" fontId="4" fillId="0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164" fontId="5" fillId="27" borderId="3" xfId="0" applyNumberFormat="1" applyFont="1" applyFill="1" applyBorder="1" applyAlignment="1">
      <alignment horizontal="center" vertical="center" wrapText="1"/>
    </xf>
    <xf numFmtId="164" fontId="4" fillId="29" borderId="3" xfId="0" applyNumberFormat="1" applyFont="1" applyFill="1" applyBorder="1" applyAlignment="1">
      <alignment horizontal="center" vertical="center" wrapText="1"/>
    </xf>
    <xf numFmtId="164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vertical="center"/>
    </xf>
    <xf numFmtId="0" fontId="69" fillId="0" borderId="0" xfId="0" applyFont="1" applyFill="1" applyBorder="1" applyAlignment="1">
      <alignment horizontal="right" vertical="center"/>
    </xf>
    <xf numFmtId="0" fontId="69" fillId="0" borderId="0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0" fontId="5" fillId="0" borderId="3" xfId="180" applyFont="1" applyFill="1" applyBorder="1" applyAlignment="1">
      <alignment horizontal="center" vertical="center" wrapText="1"/>
      <protection locked="0"/>
    </xf>
    <xf numFmtId="0" fontId="4" fillId="30" borderId="3" xfId="0" applyFont="1" applyFill="1" applyBorder="1" applyAlignment="1">
      <alignment horizontal="center" vertical="center"/>
    </xf>
    <xf numFmtId="164" fontId="4" fillId="30" borderId="3" xfId="0" applyNumberFormat="1" applyFont="1" applyFill="1" applyBorder="1" applyAlignment="1">
      <alignment horizontal="center" vertical="center" wrapText="1"/>
    </xf>
    <xf numFmtId="0" fontId="4" fillId="30" borderId="3" xfId="243" applyFont="1" applyFill="1" applyBorder="1" applyAlignment="1">
      <alignment horizontal="left" vertical="center" wrapText="1"/>
    </xf>
    <xf numFmtId="0" fontId="5" fillId="30" borderId="3" xfId="0" applyFont="1" applyFill="1" applyBorder="1" applyAlignment="1">
      <alignment horizontal="left" vertical="center" wrapText="1"/>
    </xf>
    <xf numFmtId="0" fontId="5" fillId="30" borderId="3" xfId="243" applyFont="1" applyFill="1" applyBorder="1" applyAlignment="1">
      <alignment horizontal="left" vertical="center" wrapText="1"/>
    </xf>
    <xf numFmtId="0" fontId="5" fillId="0" borderId="0" xfId="243" applyFont="1" applyFill="1" applyBorder="1" applyAlignment="1">
      <alignment horizontal="center" vertical="center"/>
    </xf>
    <xf numFmtId="0" fontId="5" fillId="0" borderId="0" xfId="243" applyFont="1" applyFill="1" applyBorder="1" applyAlignment="1">
      <alignment horizontal="left" vertical="center" wrapText="1"/>
    </xf>
    <xf numFmtId="173" fontId="5" fillId="0" borderId="0" xfId="243" applyNumberFormat="1" applyFont="1" applyFill="1" applyBorder="1" applyAlignment="1">
      <alignment horizontal="center" vertical="center" wrapText="1"/>
    </xf>
    <xf numFmtId="173" fontId="5" fillId="0" borderId="0" xfId="243" applyNumberFormat="1" applyFont="1" applyFill="1" applyBorder="1" applyAlignment="1">
      <alignment horizontal="right" vertical="center" wrapText="1"/>
    </xf>
    <xf numFmtId="0" fontId="5" fillId="0" borderId="3" xfId="0" quotePrefix="1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178" fontId="5" fillId="30" borderId="3" xfId="0" applyNumberFormat="1" applyFont="1" applyFill="1" applyBorder="1" applyAlignment="1">
      <alignment horizontal="center" vertical="center" wrapText="1"/>
    </xf>
    <xf numFmtId="0" fontId="66" fillId="0" borderId="0" xfId="0" applyFont="1"/>
    <xf numFmtId="0" fontId="4" fillId="0" borderId="3" xfId="0" quotePrefix="1" applyNumberFormat="1" applyFont="1" applyFill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4" fillId="0" borderId="3" xfId="0" quotePrefix="1" applyFont="1" applyFill="1" applyBorder="1" applyAlignment="1">
      <alignment horizontal="center"/>
    </xf>
    <xf numFmtId="0" fontId="4" fillId="0" borderId="14" xfId="0" quotePrefix="1" applyFont="1" applyFill="1" applyBorder="1" applyAlignment="1">
      <alignment horizontal="center" vertical="center"/>
    </xf>
    <xf numFmtId="0" fontId="5" fillId="30" borderId="3" xfId="0" quotePrefix="1" applyFont="1" applyFill="1" applyBorder="1" applyAlignment="1">
      <alignment horizontal="center" vertical="center"/>
    </xf>
    <xf numFmtId="0" fontId="5" fillId="30" borderId="15" xfId="0" quotePrefix="1" applyFont="1" applyFill="1" applyBorder="1" applyAlignment="1">
      <alignment horizontal="center" vertical="center"/>
    </xf>
    <xf numFmtId="0" fontId="5" fillId="30" borderId="3" xfId="243" applyFont="1" applyFill="1" applyBorder="1" applyAlignment="1">
      <alignment horizontal="center" vertical="center" wrapText="1"/>
    </xf>
    <xf numFmtId="0" fontId="4" fillId="0" borderId="15" xfId="243" applyFont="1" applyFill="1" applyBorder="1" applyAlignment="1">
      <alignment horizontal="left" vertical="center" wrapText="1"/>
    </xf>
    <xf numFmtId="172" fontId="5" fillId="0" borderId="3" xfId="0" applyNumberFormat="1" applyFont="1" applyFill="1" applyBorder="1" applyAlignment="1">
      <alignment horizontal="center" vertical="center" wrapText="1"/>
    </xf>
    <xf numFmtId="172" fontId="5" fillId="0" borderId="3" xfId="0" applyNumberFormat="1" applyFont="1" applyFill="1" applyBorder="1" applyAlignment="1">
      <alignment horizontal="right" vertical="center" wrapText="1"/>
    </xf>
    <xf numFmtId="0" fontId="4" fillId="0" borderId="0" xfId="0" quotePrefix="1" applyFont="1" applyFill="1" applyBorder="1" applyAlignment="1">
      <alignment horizontal="center" vertical="center"/>
    </xf>
    <xf numFmtId="172" fontId="4" fillId="0" borderId="0" xfId="0" applyNumberFormat="1" applyFont="1" applyFill="1" applyBorder="1" applyAlignment="1">
      <alignment horizontal="center" vertical="center" wrapText="1"/>
    </xf>
    <xf numFmtId="172" fontId="4" fillId="0" borderId="0" xfId="0" applyNumberFormat="1" applyFont="1" applyFill="1" applyBorder="1" applyAlignment="1">
      <alignment horizontal="right" vertical="center" wrapText="1"/>
    </xf>
    <xf numFmtId="172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16" xfId="0" applyFont="1" applyFill="1" applyBorder="1" applyAlignment="1">
      <alignment vertical="center"/>
    </xf>
    <xf numFmtId="0" fontId="67" fillId="0" borderId="0" xfId="0" applyFont="1" applyFill="1" applyAlignment="1">
      <alignment horizontal="right"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178" fontId="4" fillId="30" borderId="3" xfId="0" applyNumberFormat="1" applyFont="1" applyFill="1" applyBorder="1" applyAlignment="1">
      <alignment horizontal="center" wrapText="1"/>
    </xf>
    <xf numFmtId="178" fontId="5" fillId="30" borderId="3" xfId="0" applyNumberFormat="1" applyFont="1" applyFill="1" applyBorder="1" applyAlignment="1">
      <alignment horizontal="center" wrapText="1"/>
    </xf>
    <xf numFmtId="172" fontId="4" fillId="0" borderId="3" xfId="0" applyNumberFormat="1" applyFont="1" applyFill="1" applyBorder="1" applyAlignment="1">
      <alignment horizontal="center" vertical="center" wrapText="1"/>
    </xf>
    <xf numFmtId="179" fontId="5" fillId="0" borderId="3" xfId="226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69" fillId="0" borderId="0" xfId="0" applyFont="1" applyFill="1" applyBorder="1" applyAlignment="1">
      <alignment vertical="center" wrapText="1"/>
    </xf>
    <xf numFmtId="178" fontId="5" fillId="0" borderId="3" xfId="0" applyNumberFormat="1" applyFont="1" applyFill="1" applyBorder="1" applyAlignment="1">
      <alignment horizontal="center" wrapText="1"/>
    </xf>
    <xf numFmtId="0" fontId="69" fillId="0" borderId="17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173" fontId="6" fillId="0" borderId="0" xfId="0" applyNumberFormat="1" applyFont="1" applyFill="1" applyBorder="1" applyAlignment="1"/>
    <xf numFmtId="0" fontId="5" fillId="0" borderId="0" xfId="0" quotePrefix="1" applyFont="1" applyFill="1" applyBorder="1" applyAlignment="1">
      <alignment horizontal="center"/>
    </xf>
    <xf numFmtId="0" fontId="4" fillId="0" borderId="17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 shrinkToFit="1"/>
    </xf>
    <xf numFmtId="164" fontId="4" fillId="0" borderId="3" xfId="0" applyNumberFormat="1" applyFont="1" applyFill="1" applyBorder="1" applyAlignment="1">
      <alignment horizontal="center" wrapText="1"/>
    </xf>
    <xf numFmtId="0" fontId="69" fillId="0" borderId="0" xfId="0" applyFont="1" applyFill="1" applyBorder="1" applyAlignment="1">
      <alignment horizontal="center" vertical="center" wrapText="1"/>
    </xf>
    <xf numFmtId="0" fontId="0" fillId="0" borderId="0" xfId="0" applyFill="1"/>
    <xf numFmtId="3" fontId="5" fillId="0" borderId="3" xfId="0" applyNumberFormat="1" applyFont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/>
    </xf>
    <xf numFmtId="49" fontId="4" fillId="0" borderId="14" xfId="0" quotePrefix="1" applyNumberFormat="1" applyFont="1" applyFill="1" applyBorder="1" applyAlignment="1">
      <alignment horizontal="center" vertical="center"/>
    </xf>
    <xf numFmtId="49" fontId="5" fillId="0" borderId="3" xfId="0" quotePrefix="1" applyNumberFormat="1" applyFont="1" applyFill="1" applyBorder="1" applyAlignment="1">
      <alignment horizontal="center" vertical="center"/>
    </xf>
    <xf numFmtId="49" fontId="4" fillId="0" borderId="3" xfId="0" quotePrefix="1" applyNumberFormat="1" applyFont="1" applyFill="1" applyBorder="1" applyAlignment="1">
      <alignment horizontal="center" vertical="center"/>
    </xf>
    <xf numFmtId="0" fontId="4" fillId="0" borderId="14" xfId="0" quotePrefix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173" fontId="6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vertical="center" wrapText="1"/>
    </xf>
    <xf numFmtId="0" fontId="5" fillId="30" borderId="3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30" borderId="3" xfId="0" applyFont="1" applyFill="1" applyBorder="1" applyAlignment="1" applyProtection="1">
      <alignment horizontal="left" vertical="center" wrapText="1"/>
      <protection locked="0"/>
    </xf>
    <xf numFmtId="0" fontId="5" fillId="30" borderId="3" xfId="0" applyFont="1" applyFill="1" applyBorder="1" applyAlignment="1" applyProtection="1">
      <alignment horizontal="left" vertical="center" wrapText="1"/>
      <protection locked="0"/>
    </xf>
    <xf numFmtId="0" fontId="4" fillId="30" borderId="3" xfId="0" quotePrefix="1" applyFont="1" applyFill="1" applyBorder="1" applyAlignment="1">
      <alignment horizontal="center" vertical="center"/>
    </xf>
    <xf numFmtId="0" fontId="4" fillId="30" borderId="3" xfId="0" applyFont="1" applyFill="1" applyBorder="1" applyAlignment="1">
      <alignment horizontal="left" vertical="center" wrapText="1"/>
    </xf>
    <xf numFmtId="0" fontId="4" fillId="0" borderId="16" xfId="235" applyNumberFormat="1" applyFont="1" applyFill="1" applyBorder="1" applyAlignment="1">
      <alignment horizontal="center" vertical="center" wrapText="1"/>
    </xf>
    <xf numFmtId="0" fontId="4" fillId="0" borderId="20" xfId="235" applyNumberFormat="1" applyFont="1" applyFill="1" applyBorder="1" applyAlignment="1">
      <alignment horizontal="left" vertical="center" wrapText="1"/>
    </xf>
    <xf numFmtId="0" fontId="70" fillId="0" borderId="0" xfId="0" applyFont="1"/>
    <xf numFmtId="3" fontId="5" fillId="27" borderId="3" xfId="0" applyNumberFormat="1" applyFont="1" applyFill="1" applyBorder="1" applyAlignment="1">
      <alignment horizontal="center" vertical="center" wrapText="1"/>
    </xf>
    <xf numFmtId="3" fontId="6" fillId="30" borderId="3" xfId="0" applyNumberFormat="1" applyFont="1" applyFill="1" applyBorder="1" applyAlignment="1">
      <alignment horizontal="center" vertical="center" wrapText="1"/>
    </xf>
    <xf numFmtId="181" fontId="5" fillId="27" borderId="3" xfId="0" applyNumberFormat="1" applyFont="1" applyFill="1" applyBorder="1" applyAlignment="1">
      <alignment horizontal="right" vertical="center" wrapText="1"/>
    </xf>
    <xf numFmtId="181" fontId="5" fillId="0" borderId="3" xfId="0" applyNumberFormat="1" applyFont="1" applyFill="1" applyBorder="1" applyAlignment="1">
      <alignment horizontal="right" vertical="center" wrapText="1"/>
    </xf>
    <xf numFmtId="181" fontId="5" fillId="0" borderId="3" xfId="0" applyNumberFormat="1" applyFont="1" applyFill="1" applyBorder="1" applyAlignment="1">
      <alignment horizontal="center" vertical="center" wrapText="1"/>
    </xf>
    <xf numFmtId="181" fontId="5" fillId="30" borderId="3" xfId="0" applyNumberFormat="1" applyFont="1" applyFill="1" applyBorder="1" applyAlignment="1">
      <alignment horizontal="right" vertical="center" wrapText="1"/>
    </xf>
    <xf numFmtId="181" fontId="5" fillId="30" borderId="3" xfId="0" applyNumberFormat="1" applyFont="1" applyFill="1" applyBorder="1" applyAlignment="1">
      <alignment horizontal="center" vertical="center" wrapText="1"/>
    </xf>
    <xf numFmtId="180" fontId="5" fillId="0" borderId="3" xfId="0" applyNumberFormat="1" applyFont="1" applyFill="1" applyBorder="1" applyAlignment="1">
      <alignment horizontal="right" vertical="center" wrapText="1"/>
    </xf>
    <xf numFmtId="180" fontId="5" fillId="30" borderId="3" xfId="0" applyNumberFormat="1" applyFont="1" applyFill="1" applyBorder="1" applyAlignment="1">
      <alignment horizontal="right" vertical="center" wrapText="1"/>
    </xf>
    <xf numFmtId="180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18" xfId="235" applyNumberFormat="1" applyFont="1" applyFill="1" applyBorder="1" applyAlignment="1">
      <alignment horizontal="center" vertical="center" wrapText="1"/>
    </xf>
    <xf numFmtId="0" fontId="4" fillId="0" borderId="19" xfId="235" applyNumberFormat="1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0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16" xfId="0" applyFont="1" applyFill="1" applyBorder="1" applyAlignment="1">
      <alignment horizontal="center" vertical="center"/>
    </xf>
    <xf numFmtId="0" fontId="4" fillId="0" borderId="13" xfId="243" applyFont="1" applyFill="1" applyBorder="1" applyAlignment="1">
      <alignment horizontal="left" vertical="center" wrapText="1"/>
    </xf>
    <xf numFmtId="0" fontId="4" fillId="0" borderId="3" xfId="243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173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center" vertical="center" wrapText="1"/>
    </xf>
    <xf numFmtId="0" fontId="4" fillId="0" borderId="0" xfId="243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/>
    </xf>
    <xf numFmtId="164" fontId="5" fillId="0" borderId="19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right" vertical="center" wrapText="1"/>
    </xf>
    <xf numFmtId="164" fontId="4" fillId="27" borderId="3" xfId="0" applyNumberFormat="1" applyFont="1" applyFill="1" applyBorder="1" applyAlignment="1">
      <alignment vertical="center" wrapText="1"/>
    </xf>
    <xf numFmtId="0" fontId="74" fillId="0" borderId="3" xfId="0" applyFont="1" applyFill="1" applyBorder="1" applyAlignment="1">
      <alignment horizontal="center" vertical="center"/>
    </xf>
    <xf numFmtId="0" fontId="1" fillId="0" borderId="0" xfId="353"/>
    <xf numFmtId="0" fontId="1" fillId="0" borderId="0" xfId="353" applyAlignment="1">
      <alignment horizontal="center"/>
    </xf>
    <xf numFmtId="0" fontId="76" fillId="0" borderId="0" xfId="353" applyFont="1" applyAlignment="1">
      <alignment horizontal="center"/>
    </xf>
    <xf numFmtId="0" fontId="77" fillId="0" borderId="0" xfId="353" applyFont="1" applyAlignment="1">
      <alignment horizontal="center" vertical="center"/>
    </xf>
    <xf numFmtId="0" fontId="77" fillId="0" borderId="3" xfId="353" applyFont="1" applyBorder="1" applyAlignment="1">
      <alignment horizontal="center" vertical="center" wrapText="1"/>
    </xf>
    <xf numFmtId="0" fontId="76" fillId="0" borderId="3" xfId="353" applyFont="1" applyBorder="1" applyAlignment="1">
      <alignment horizontal="center"/>
    </xf>
    <xf numFmtId="0" fontId="76" fillId="0" borderId="3" xfId="353" applyFont="1" applyBorder="1"/>
    <xf numFmtId="0" fontId="76" fillId="0" borderId="3" xfId="353" applyFont="1" applyBorder="1" applyAlignment="1">
      <alignment horizontal="right" vertical="center" wrapText="1"/>
    </xf>
    <xf numFmtId="183" fontId="76" fillId="0" borderId="3" xfId="353" applyNumberFormat="1" applyFont="1" applyBorder="1" applyAlignment="1">
      <alignment horizontal="right" vertical="center"/>
    </xf>
    <xf numFmtId="49" fontId="76" fillId="0" borderId="3" xfId="353" applyNumberFormat="1" applyFont="1" applyBorder="1" applyAlignment="1">
      <alignment horizontal="center"/>
    </xf>
    <xf numFmtId="0" fontId="76" fillId="0" borderId="3" xfId="353" applyFont="1" applyBorder="1" applyAlignment="1">
      <alignment horizontal="right" vertical="center"/>
    </xf>
    <xf numFmtId="0" fontId="76" fillId="0" borderId="3" xfId="353" applyFont="1" applyBorder="1" applyAlignment="1">
      <alignment wrapText="1"/>
    </xf>
    <xf numFmtId="1" fontId="76" fillId="0" borderId="3" xfId="353" applyNumberFormat="1" applyFont="1" applyBorder="1" applyAlignment="1">
      <alignment horizontal="right" vertical="center"/>
    </xf>
    <xf numFmtId="172" fontId="76" fillId="0" borderId="3" xfId="353" applyNumberFormat="1" applyFont="1" applyBorder="1" applyAlignment="1">
      <alignment horizontal="right" vertical="center"/>
    </xf>
    <xf numFmtId="0" fontId="76" fillId="0" borderId="3" xfId="353" applyFont="1" applyFill="1" applyBorder="1"/>
    <xf numFmtId="0" fontId="76" fillId="0" borderId="3" xfId="353" applyFont="1" applyBorder="1" applyAlignment="1">
      <alignment horizontal="center" vertical="top"/>
    </xf>
    <xf numFmtId="172" fontId="76" fillId="0" borderId="3" xfId="353" applyNumberFormat="1" applyFont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73" fontId="5" fillId="0" borderId="0" xfId="0" applyNumberFormat="1" applyFont="1" applyFill="1" applyBorder="1" applyAlignment="1">
      <alignment horizontal="center" vertical="center" wrapText="1"/>
    </xf>
    <xf numFmtId="0" fontId="5" fillId="27" borderId="3" xfId="0" applyNumberFormat="1" applyFont="1" applyFill="1" applyBorder="1" applyAlignment="1">
      <alignment horizontal="right" vertical="center" wrapText="1"/>
    </xf>
    <xf numFmtId="0" fontId="69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Alignment="1"/>
    <xf numFmtId="173" fontId="5" fillId="0" borderId="0" xfId="0" quotePrefix="1" applyNumberFormat="1" applyFont="1" applyFill="1" applyBorder="1" applyAlignment="1">
      <alignment wrapText="1"/>
    </xf>
    <xf numFmtId="3" fontId="4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69" fillId="0" borderId="16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69" fillId="0" borderId="0" xfId="0" applyFont="1" applyFill="1" applyAlignment="1">
      <alignment horizontal="left" vertical="center"/>
    </xf>
    <xf numFmtId="0" fontId="69" fillId="0" borderId="0" xfId="0" quotePrefix="1" applyFont="1" applyFill="1" applyBorder="1" applyAlignment="1">
      <alignment horizontal="left" vertical="center"/>
    </xf>
    <xf numFmtId="0" fontId="80" fillId="0" borderId="0" xfId="0" applyFont="1" applyFill="1" applyBorder="1" applyAlignment="1">
      <alignment horizontal="center" vertical="center"/>
    </xf>
    <xf numFmtId="0" fontId="81" fillId="0" borderId="0" xfId="0" applyFont="1" applyFill="1" applyAlignment="1">
      <alignment horizontal="left" vertical="center"/>
    </xf>
    <xf numFmtId="0" fontId="69" fillId="0" borderId="0" xfId="0" applyFont="1" applyFill="1" applyAlignment="1">
      <alignment vertical="center"/>
    </xf>
    <xf numFmtId="49" fontId="76" fillId="0" borderId="3" xfId="353" applyNumberFormat="1" applyFont="1" applyBorder="1" applyAlignment="1">
      <alignment horizontal="center" vertical="center"/>
    </xf>
    <xf numFmtId="0" fontId="76" fillId="0" borderId="3" xfId="353" applyFont="1" applyBorder="1" applyAlignment="1">
      <alignment vertical="center"/>
    </xf>
    <xf numFmtId="179" fontId="5" fillId="0" borderId="3" xfId="226" applyNumberFormat="1" applyFont="1" applyFill="1" applyBorder="1" applyAlignment="1">
      <alignment horizontal="right" vertical="center" wrapText="1"/>
    </xf>
    <xf numFmtId="184" fontId="5" fillId="27" borderId="3" xfId="0" applyNumberFormat="1" applyFont="1" applyFill="1" applyBorder="1" applyAlignment="1">
      <alignment horizontal="right" vertical="center" wrapText="1"/>
    </xf>
    <xf numFmtId="184" fontId="5" fillId="0" borderId="3" xfId="0" applyNumberFormat="1" applyFont="1" applyFill="1" applyBorder="1" applyAlignment="1">
      <alignment horizontal="right" vertical="center" wrapText="1"/>
    </xf>
    <xf numFmtId="182" fontId="5" fillId="27" borderId="3" xfId="0" applyNumberFormat="1" applyFont="1" applyFill="1" applyBorder="1" applyAlignment="1">
      <alignment horizontal="right" vertical="center" wrapText="1"/>
    </xf>
    <xf numFmtId="184" fontId="5" fillId="30" borderId="3" xfId="0" applyNumberFormat="1" applyFont="1" applyFill="1" applyBorder="1" applyAlignment="1">
      <alignment horizontal="right" vertical="center" wrapText="1"/>
    </xf>
    <xf numFmtId="182" fontId="5" fillId="0" borderId="3" xfId="0" applyNumberFormat="1" applyFont="1" applyFill="1" applyBorder="1" applyAlignment="1">
      <alignment horizontal="right" vertical="center" wrapText="1"/>
    </xf>
    <xf numFmtId="182" fontId="5" fillId="30" borderId="3" xfId="0" applyNumberFormat="1" applyFont="1" applyFill="1" applyBorder="1" applyAlignment="1">
      <alignment horizontal="right" vertical="center" wrapText="1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173" fontId="5" fillId="0" borderId="0" xfId="0" applyNumberFormat="1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3" xfId="235" applyNumberFormat="1" applyFont="1" applyFill="1" applyBorder="1" applyAlignment="1">
      <alignment horizontal="center" vertical="center" wrapText="1"/>
    </xf>
    <xf numFmtId="0" fontId="4" fillId="0" borderId="18" xfId="235" applyNumberFormat="1" applyFont="1" applyFill="1" applyBorder="1" applyAlignment="1">
      <alignment horizontal="center" vertical="center" wrapText="1"/>
    </xf>
    <xf numFmtId="0" fontId="4" fillId="0" borderId="19" xfId="235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5" fillId="0" borderId="1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69" fillId="0" borderId="13" xfId="0" applyFont="1" applyFill="1" applyBorder="1" applyAlignment="1">
      <alignment horizontal="left" vertical="center" wrapText="1"/>
    </xf>
    <xf numFmtId="0" fontId="69" fillId="0" borderId="18" xfId="0" applyFont="1" applyFill="1" applyBorder="1" applyAlignment="1">
      <alignment horizontal="left" vertical="center" wrapText="1"/>
    </xf>
    <xf numFmtId="0" fontId="69" fillId="0" borderId="19" xfId="0" applyFont="1" applyFill="1" applyBorder="1" applyAlignment="1">
      <alignment horizontal="left" vertical="center" wrapText="1"/>
    </xf>
    <xf numFmtId="0" fontId="69" fillId="0" borderId="3" xfId="0" applyFont="1" applyFill="1" applyBorder="1" applyAlignment="1">
      <alignment horizontal="left" vertical="center" wrapText="1"/>
    </xf>
    <xf numFmtId="0" fontId="71" fillId="0" borderId="0" xfId="0" applyFont="1" applyFill="1" applyBorder="1" applyAlignment="1">
      <alignment horizontal="center" vertical="center"/>
    </xf>
    <xf numFmtId="0" fontId="4" fillId="0" borderId="13" xfId="243" applyFont="1" applyFill="1" applyBorder="1" applyAlignment="1">
      <alignment horizontal="center" vertical="center" wrapText="1"/>
    </xf>
    <xf numFmtId="0" fontId="4" fillId="0" borderId="18" xfId="243" applyFont="1" applyFill="1" applyBorder="1" applyAlignment="1">
      <alignment horizontal="center" vertical="center" wrapText="1"/>
    </xf>
    <xf numFmtId="0" fontId="4" fillId="0" borderId="19" xfId="243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center" vertical="center" wrapText="1" shrinkToFit="1"/>
    </xf>
    <xf numFmtId="0" fontId="69" fillId="0" borderId="3" xfId="0" applyFont="1" applyFill="1" applyBorder="1" applyAlignment="1">
      <alignment horizontal="center" vertical="center"/>
    </xf>
    <xf numFmtId="0" fontId="69" fillId="0" borderId="13" xfId="0" applyFont="1" applyFill="1" applyBorder="1" applyAlignment="1">
      <alignment horizontal="center" vertical="center" wrapText="1"/>
    </xf>
    <xf numFmtId="0" fontId="69" fillId="0" borderId="18" xfId="0" applyFont="1" applyFill="1" applyBorder="1" applyAlignment="1">
      <alignment horizontal="center" vertical="center" wrapText="1"/>
    </xf>
    <xf numFmtId="0" fontId="69" fillId="0" borderId="19" xfId="0" applyFont="1" applyFill="1" applyBorder="1" applyAlignment="1">
      <alignment horizontal="center" vertical="center" wrapText="1"/>
    </xf>
    <xf numFmtId="14" fontId="5" fillId="0" borderId="15" xfId="0" applyNumberFormat="1" applyFont="1" applyFill="1" applyBorder="1" applyAlignment="1">
      <alignment horizontal="center" vertical="center" wrapText="1"/>
    </xf>
    <xf numFmtId="14" fontId="5" fillId="0" borderId="14" xfId="0" applyNumberFormat="1" applyFont="1" applyFill="1" applyBorder="1" applyAlignment="1">
      <alignment horizontal="center" vertical="center" wrapText="1"/>
    </xf>
    <xf numFmtId="0" fontId="69" fillId="0" borderId="16" xfId="0" applyFont="1" applyFill="1" applyBorder="1" applyAlignment="1">
      <alignment horizontal="left" vertical="center" wrapText="1"/>
    </xf>
    <xf numFmtId="14" fontId="69" fillId="0" borderId="3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 wrapText="1"/>
    </xf>
    <xf numFmtId="0" fontId="69" fillId="0" borderId="21" xfId="0" applyFont="1" applyFill="1" applyBorder="1" applyAlignment="1">
      <alignment horizontal="left" vertical="center" wrapText="1"/>
    </xf>
    <xf numFmtId="0" fontId="69" fillId="0" borderId="17" xfId="0" applyFont="1" applyFill="1" applyBorder="1" applyAlignment="1">
      <alignment horizontal="left" vertical="center" wrapText="1"/>
    </xf>
    <xf numFmtId="0" fontId="69" fillId="0" borderId="22" xfId="0" applyFont="1" applyFill="1" applyBorder="1" applyAlignment="1">
      <alignment horizontal="left" vertical="center" wrapText="1"/>
    </xf>
    <xf numFmtId="0" fontId="69" fillId="0" borderId="20" xfId="0" applyFont="1" applyFill="1" applyBorder="1" applyAlignment="1">
      <alignment horizontal="left" vertical="center" wrapText="1"/>
    </xf>
    <xf numFmtId="0" fontId="69" fillId="0" borderId="23" xfId="0" applyFont="1" applyFill="1" applyBorder="1" applyAlignment="1">
      <alignment horizontal="left" vertical="center" wrapText="1"/>
    </xf>
    <xf numFmtId="0" fontId="69" fillId="0" borderId="15" xfId="0" applyFont="1" applyFill="1" applyBorder="1" applyAlignment="1">
      <alignment horizontal="left" vertical="center" wrapText="1"/>
    </xf>
    <xf numFmtId="0" fontId="69" fillId="0" borderId="14" xfId="0" applyFont="1" applyFill="1" applyBorder="1" applyAlignment="1">
      <alignment horizontal="left" vertical="center" wrapText="1"/>
    </xf>
    <xf numFmtId="0" fontId="69" fillId="0" borderId="15" xfId="0" applyFont="1" applyFill="1" applyBorder="1" applyAlignment="1">
      <alignment horizontal="center" vertical="center" wrapText="1"/>
    </xf>
    <xf numFmtId="0" fontId="69" fillId="0" borderId="14" xfId="0" applyFont="1" applyFill="1" applyBorder="1" applyAlignment="1">
      <alignment horizontal="center" vertical="center" wrapText="1"/>
    </xf>
    <xf numFmtId="0" fontId="78" fillId="0" borderId="0" xfId="0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left" vertical="center" wrapText="1"/>
    </xf>
    <xf numFmtId="0" fontId="79" fillId="0" borderId="0" xfId="0" applyFont="1" applyFill="1" applyBorder="1" applyAlignment="1">
      <alignment horizontal="left" vertical="center" wrapText="1"/>
    </xf>
    <xf numFmtId="0" fontId="69" fillId="0" borderId="0" xfId="0" applyFont="1" applyFill="1" applyAlignment="1">
      <alignment horizontal="left" vertical="center"/>
    </xf>
    <xf numFmtId="0" fontId="82" fillId="0" borderId="17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left" vertical="center"/>
    </xf>
    <xf numFmtId="0" fontId="69" fillId="0" borderId="17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173" fontId="5" fillId="0" borderId="0" xfId="0" quotePrefix="1" applyNumberFormat="1" applyFont="1" applyFill="1" applyBorder="1" applyAlignment="1">
      <alignment horizontal="center" wrapText="1"/>
    </xf>
    <xf numFmtId="0" fontId="5" fillId="0" borderId="3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13" xfId="0" applyNumberFormat="1" applyFont="1" applyFill="1" applyBorder="1" applyAlignment="1">
      <alignment horizontal="left" vertical="center" wrapText="1"/>
    </xf>
    <xf numFmtId="49" fontId="5" fillId="0" borderId="18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8" xfId="0" quotePrefix="1" applyFont="1" applyFill="1" applyBorder="1" applyAlignment="1">
      <alignment horizontal="left" vertical="center"/>
    </xf>
    <xf numFmtId="0" fontId="4" fillId="0" borderId="19" xfId="0" quotePrefix="1" applyFont="1" applyFill="1" applyBorder="1" applyAlignment="1">
      <alignment horizontal="left" vertical="center"/>
    </xf>
    <xf numFmtId="0" fontId="72" fillId="30" borderId="13" xfId="0" applyFont="1" applyFill="1" applyBorder="1" applyAlignment="1">
      <alignment horizontal="left" vertical="center"/>
    </xf>
    <xf numFmtId="0" fontId="4" fillId="30" borderId="18" xfId="0" applyFont="1" applyFill="1" applyBorder="1" applyAlignment="1">
      <alignment horizontal="left" vertical="center"/>
    </xf>
    <xf numFmtId="0" fontId="4" fillId="30" borderId="19" xfId="0" applyFont="1" applyFill="1" applyBorder="1" applyAlignment="1">
      <alignment horizontal="left" vertical="center"/>
    </xf>
    <xf numFmtId="0" fontId="5" fillId="0" borderId="13" xfId="243" applyFont="1" applyFill="1" applyBorder="1" applyAlignment="1">
      <alignment horizontal="left" vertical="center" wrapText="1"/>
    </xf>
    <xf numFmtId="0" fontId="5" fillId="0" borderId="18" xfId="243" applyFont="1" applyFill="1" applyBorder="1" applyAlignment="1">
      <alignment horizontal="left" vertical="center" wrapText="1"/>
    </xf>
    <xf numFmtId="0" fontId="5" fillId="0" borderId="19" xfId="243" applyFont="1" applyFill="1" applyBorder="1" applyAlignment="1">
      <alignment horizontal="left" vertical="center" wrapText="1"/>
    </xf>
    <xf numFmtId="0" fontId="4" fillId="0" borderId="13" xfId="243" applyFont="1" applyFill="1" applyBorder="1" applyAlignment="1">
      <alignment horizontal="left" vertical="center" wrapText="1"/>
    </xf>
    <xf numFmtId="0" fontId="4" fillId="0" borderId="18" xfId="243" applyFont="1" applyFill="1" applyBorder="1" applyAlignment="1">
      <alignment horizontal="left" vertical="center" wrapText="1"/>
    </xf>
    <xf numFmtId="0" fontId="4" fillId="0" borderId="19" xfId="243" applyFont="1" applyFill="1" applyBorder="1" applyAlignment="1">
      <alignment horizontal="left" vertical="center" wrapText="1"/>
    </xf>
    <xf numFmtId="0" fontId="4" fillId="0" borderId="3" xfId="243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4" fillId="0" borderId="0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21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13" xfId="243" applyFont="1" applyFill="1" applyBorder="1" applyAlignment="1">
      <alignment horizontal="center" vertical="center"/>
    </xf>
    <xf numFmtId="0" fontId="5" fillId="0" borderId="18" xfId="243" applyFont="1" applyFill="1" applyBorder="1" applyAlignment="1">
      <alignment horizontal="center" vertical="center"/>
    </xf>
    <xf numFmtId="0" fontId="5" fillId="0" borderId="19" xfId="243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13" xfId="243" applyFont="1" applyFill="1" applyBorder="1" applyAlignment="1">
      <alignment horizontal="left" wrapText="1"/>
    </xf>
    <xf numFmtId="0" fontId="4" fillId="0" borderId="18" xfId="243" applyFont="1" applyFill="1" applyBorder="1" applyAlignment="1">
      <alignment horizontal="left" wrapText="1"/>
    </xf>
    <xf numFmtId="0" fontId="4" fillId="0" borderId="19" xfId="243" applyFont="1" applyFill="1" applyBorder="1" applyAlignment="1">
      <alignment horizontal="left" wrapText="1"/>
    </xf>
    <xf numFmtId="0" fontId="5" fillId="0" borderId="13" xfId="243" applyFont="1" applyFill="1" applyBorder="1" applyAlignment="1">
      <alignment horizontal="left" vertical="top" wrapText="1"/>
    </xf>
    <xf numFmtId="0" fontId="0" fillId="0" borderId="18" xfId="0" applyFill="1" applyBorder="1" applyAlignment="1">
      <alignment vertical="top"/>
    </xf>
    <xf numFmtId="0" fontId="0" fillId="0" borderId="19" xfId="0" applyFill="1" applyBorder="1" applyAlignment="1">
      <alignment vertical="top"/>
    </xf>
    <xf numFmtId="0" fontId="4" fillId="0" borderId="3" xfId="243" applyFont="1" applyFill="1" applyBorder="1" applyAlignment="1">
      <alignment horizontal="center" vertical="center" wrapText="1"/>
    </xf>
    <xf numFmtId="164" fontId="4" fillId="0" borderId="13" xfId="0" applyNumberFormat="1" applyFont="1" applyFill="1" applyBorder="1" applyAlignment="1">
      <alignment horizontal="center" vertical="center" wrapText="1"/>
    </xf>
    <xf numFmtId="164" fontId="4" fillId="0" borderId="18" xfId="0" applyNumberFormat="1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5" xfId="243" applyFont="1" applyFill="1" applyBorder="1" applyAlignment="1">
      <alignment horizontal="center" vertical="center" wrapText="1"/>
    </xf>
    <xf numFmtId="0" fontId="5" fillId="0" borderId="14" xfId="243" applyFont="1" applyFill="1" applyBorder="1" applyAlignment="1">
      <alignment horizontal="center" vertical="center" wrapText="1"/>
    </xf>
    <xf numFmtId="0" fontId="5" fillId="30" borderId="15" xfId="0" applyFont="1" applyFill="1" applyBorder="1" applyAlignment="1">
      <alignment horizontal="center" vertical="center" wrapText="1"/>
    </xf>
    <xf numFmtId="0" fontId="5" fillId="30" borderId="14" xfId="0" applyFont="1" applyFill="1" applyBorder="1" applyAlignment="1">
      <alignment horizontal="center" vertical="center" wrapText="1"/>
    </xf>
    <xf numFmtId="0" fontId="5" fillId="30" borderId="13" xfId="0" applyFont="1" applyFill="1" applyBorder="1" applyAlignment="1">
      <alignment horizontal="center" vertical="center" wrapText="1"/>
    </xf>
    <xf numFmtId="0" fontId="5" fillId="30" borderId="19" xfId="0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0" fontId="5" fillId="30" borderId="18" xfId="0" applyFont="1" applyFill="1" applyBorder="1" applyAlignment="1">
      <alignment horizontal="center" vertical="center" wrapText="1"/>
    </xf>
    <xf numFmtId="0" fontId="4" fillId="0" borderId="0" xfId="243" applyFont="1" applyFill="1" applyBorder="1" applyAlignment="1">
      <alignment horizontal="center" vertical="center" wrapText="1"/>
    </xf>
    <xf numFmtId="0" fontId="5" fillId="0" borderId="24" xfId="243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0" fontId="5" fillId="30" borderId="2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wrapText="1"/>
    </xf>
    <xf numFmtId="49" fontId="5" fillId="0" borderId="13" xfId="0" applyNumberFormat="1" applyFont="1" applyFill="1" applyBorder="1" applyAlignment="1">
      <alignment vertical="center" wrapText="1"/>
    </xf>
    <xf numFmtId="49" fontId="5" fillId="0" borderId="18" xfId="0" applyNumberFormat="1" applyFont="1" applyFill="1" applyBorder="1" applyAlignment="1">
      <alignment vertical="center" wrapText="1"/>
    </xf>
    <xf numFmtId="49" fontId="5" fillId="0" borderId="19" xfId="0" applyNumberFormat="1" applyFont="1" applyFill="1" applyBorder="1" applyAlignment="1">
      <alignment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3" fontId="4" fillId="0" borderId="13" xfId="0" applyNumberFormat="1" applyFont="1" applyFill="1" applyBorder="1" applyAlignment="1">
      <alignment horizontal="left" vertical="center" wrapText="1"/>
    </xf>
    <xf numFmtId="3" fontId="4" fillId="0" borderId="18" xfId="0" applyNumberFormat="1" applyFont="1" applyFill="1" applyBorder="1" applyAlignment="1">
      <alignment horizontal="left" vertical="center" wrapText="1"/>
    </xf>
    <xf numFmtId="3" fontId="4" fillId="0" borderId="19" xfId="0" applyNumberFormat="1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9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178" fontId="5" fillId="0" borderId="13" xfId="0" applyNumberFormat="1" applyFont="1" applyBorder="1" applyAlignment="1">
      <alignment horizontal="center" vertical="center" wrapText="1"/>
    </xf>
    <xf numFmtId="178" fontId="5" fillId="0" borderId="19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78" fontId="5" fillId="29" borderId="13" xfId="0" applyNumberFormat="1" applyFont="1" applyFill="1" applyBorder="1" applyAlignment="1">
      <alignment horizontal="center" vertical="center" wrapText="1"/>
    </xf>
    <xf numFmtId="178" fontId="5" fillId="29" borderId="19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75" fillId="0" borderId="0" xfId="353" applyFont="1" applyAlignment="1">
      <alignment horizontal="center" wrapText="1"/>
    </xf>
    <xf numFmtId="0" fontId="1" fillId="0" borderId="16" xfId="353" applyBorder="1" applyAlignment="1">
      <alignment horizontal="center"/>
    </xf>
    <xf numFmtId="0" fontId="77" fillId="0" borderId="15" xfId="353" applyFont="1" applyBorder="1" applyAlignment="1">
      <alignment horizontal="center" vertical="center" shrinkToFit="1"/>
    </xf>
    <xf numFmtId="0" fontId="77" fillId="0" borderId="14" xfId="353" applyFont="1" applyBorder="1" applyAlignment="1">
      <alignment horizontal="center" vertical="center" shrinkToFit="1"/>
    </xf>
    <xf numFmtId="0" fontId="77" fillId="0" borderId="15" xfId="353" applyFont="1" applyBorder="1" applyAlignment="1">
      <alignment horizontal="center" vertical="center"/>
    </xf>
    <xf numFmtId="0" fontId="77" fillId="0" borderId="14" xfId="353" applyFont="1" applyBorder="1" applyAlignment="1">
      <alignment horizontal="center" vertical="center"/>
    </xf>
    <xf numFmtId="0" fontId="77" fillId="0" borderId="15" xfId="353" applyFont="1" applyFill="1" applyBorder="1" applyAlignment="1">
      <alignment horizontal="center" vertical="center" wrapText="1"/>
    </xf>
    <xf numFmtId="0" fontId="77" fillId="0" borderId="14" xfId="353" applyFont="1" applyFill="1" applyBorder="1" applyAlignment="1">
      <alignment horizontal="center" vertical="center" wrapText="1"/>
    </xf>
    <xf numFmtId="0" fontId="77" fillId="0" borderId="3" xfId="353" applyFont="1" applyBorder="1" applyAlignment="1">
      <alignment horizontal="center" vertical="center" wrapText="1"/>
    </xf>
  </cellXfs>
  <cellStyles count="354">
    <cellStyle name="_Fakt_2" xfId="1" xr:uid="{00000000-0005-0000-0000-000000000000}"/>
    <cellStyle name="_rozhufrovka 2009" xfId="2" xr:uid="{00000000-0005-0000-0000-000001000000}"/>
    <cellStyle name="_АТиСТ 5а МТР липень 2008" xfId="3" xr:uid="{00000000-0005-0000-0000-000002000000}"/>
    <cellStyle name="_ПРГК сводний_" xfId="4" xr:uid="{00000000-0005-0000-0000-000003000000}"/>
    <cellStyle name="_УТГ" xfId="5" xr:uid="{00000000-0005-0000-0000-000004000000}"/>
    <cellStyle name="_Феодосия 5а МТР липень 2008" xfId="6" xr:uid="{00000000-0005-0000-0000-000005000000}"/>
    <cellStyle name="_ХТГ довідка." xfId="7" xr:uid="{00000000-0005-0000-0000-000006000000}"/>
    <cellStyle name="_Шебелинка 5а МТР липень 2008" xfId="8" xr:uid="{00000000-0005-0000-0000-000007000000}"/>
    <cellStyle name="20% - Accent1" xfId="9" xr:uid="{00000000-0005-0000-0000-000008000000}"/>
    <cellStyle name="20% - Accent2" xfId="10" xr:uid="{00000000-0005-0000-0000-000009000000}"/>
    <cellStyle name="20% - Accent3" xfId="11" xr:uid="{00000000-0005-0000-0000-00000A000000}"/>
    <cellStyle name="20% - Accent4" xfId="12" xr:uid="{00000000-0005-0000-0000-00000B000000}"/>
    <cellStyle name="20% - Accent5" xfId="13" xr:uid="{00000000-0005-0000-0000-00000C000000}"/>
    <cellStyle name="20% - Accent6" xfId="14" xr:uid="{00000000-0005-0000-0000-00000D000000}"/>
    <cellStyle name="20% - Акцент1 2" xfId="15" xr:uid="{00000000-0005-0000-0000-00000E000000}"/>
    <cellStyle name="20% - Акцент1 3" xfId="16" xr:uid="{00000000-0005-0000-0000-00000F000000}"/>
    <cellStyle name="20% - Акцент2 2" xfId="17" xr:uid="{00000000-0005-0000-0000-000010000000}"/>
    <cellStyle name="20% - Акцент2 3" xfId="18" xr:uid="{00000000-0005-0000-0000-000011000000}"/>
    <cellStyle name="20% - Акцент3 2" xfId="19" xr:uid="{00000000-0005-0000-0000-000012000000}"/>
    <cellStyle name="20% - Акцент3 3" xfId="20" xr:uid="{00000000-0005-0000-0000-000013000000}"/>
    <cellStyle name="20% - Акцент4 2" xfId="21" xr:uid="{00000000-0005-0000-0000-000014000000}"/>
    <cellStyle name="20% - Акцент4 3" xfId="22" xr:uid="{00000000-0005-0000-0000-000015000000}"/>
    <cellStyle name="20% - Акцент5 2" xfId="23" xr:uid="{00000000-0005-0000-0000-000016000000}"/>
    <cellStyle name="20% - Акцент5 3" xfId="24" xr:uid="{00000000-0005-0000-0000-000017000000}"/>
    <cellStyle name="20% - Акцент6 2" xfId="25" xr:uid="{00000000-0005-0000-0000-000018000000}"/>
    <cellStyle name="20% - Акцент6 3" xfId="26" xr:uid="{00000000-0005-0000-0000-000019000000}"/>
    <cellStyle name="40% - Accent1" xfId="27" xr:uid="{00000000-0005-0000-0000-00001A000000}"/>
    <cellStyle name="40% - Accent2" xfId="28" xr:uid="{00000000-0005-0000-0000-00001B000000}"/>
    <cellStyle name="40% - Accent3" xfId="29" xr:uid="{00000000-0005-0000-0000-00001C000000}"/>
    <cellStyle name="40% - Accent4" xfId="30" xr:uid="{00000000-0005-0000-0000-00001D000000}"/>
    <cellStyle name="40% - Accent5" xfId="31" xr:uid="{00000000-0005-0000-0000-00001E000000}"/>
    <cellStyle name="40% - Accent6" xfId="32" xr:uid="{00000000-0005-0000-0000-00001F000000}"/>
    <cellStyle name="40% - Акцент1 2" xfId="33" xr:uid="{00000000-0005-0000-0000-000020000000}"/>
    <cellStyle name="40% - Акцент1 3" xfId="34" xr:uid="{00000000-0005-0000-0000-000021000000}"/>
    <cellStyle name="40% - Акцент2 2" xfId="35" xr:uid="{00000000-0005-0000-0000-000022000000}"/>
    <cellStyle name="40% - Акцент2 3" xfId="36" xr:uid="{00000000-0005-0000-0000-000023000000}"/>
    <cellStyle name="40% - Акцент3 2" xfId="37" xr:uid="{00000000-0005-0000-0000-000024000000}"/>
    <cellStyle name="40% - Акцент3 3" xfId="38" xr:uid="{00000000-0005-0000-0000-000025000000}"/>
    <cellStyle name="40% - Акцент4 2" xfId="39" xr:uid="{00000000-0005-0000-0000-000026000000}"/>
    <cellStyle name="40% - Акцент4 3" xfId="40" xr:uid="{00000000-0005-0000-0000-000027000000}"/>
    <cellStyle name="40% - Акцент5 2" xfId="41" xr:uid="{00000000-0005-0000-0000-000028000000}"/>
    <cellStyle name="40% - Акцент5 3" xfId="42" xr:uid="{00000000-0005-0000-0000-000029000000}"/>
    <cellStyle name="40% - Акцент6 2" xfId="43" xr:uid="{00000000-0005-0000-0000-00002A000000}"/>
    <cellStyle name="40% - Акцент6 3" xfId="44" xr:uid="{00000000-0005-0000-0000-00002B000000}"/>
    <cellStyle name="60% - Accent1" xfId="45" xr:uid="{00000000-0005-0000-0000-00002C000000}"/>
    <cellStyle name="60% - Accent2" xfId="46" xr:uid="{00000000-0005-0000-0000-00002D000000}"/>
    <cellStyle name="60% - Accent3" xfId="47" xr:uid="{00000000-0005-0000-0000-00002E000000}"/>
    <cellStyle name="60% - Accent4" xfId="48" xr:uid="{00000000-0005-0000-0000-00002F000000}"/>
    <cellStyle name="60% - Accent5" xfId="49" xr:uid="{00000000-0005-0000-0000-000030000000}"/>
    <cellStyle name="60% - Accent6" xfId="50" xr:uid="{00000000-0005-0000-0000-000031000000}"/>
    <cellStyle name="60% - Акцент1 2" xfId="51" xr:uid="{00000000-0005-0000-0000-000032000000}"/>
    <cellStyle name="60% - Акцент1 3" xfId="52" xr:uid="{00000000-0005-0000-0000-000033000000}"/>
    <cellStyle name="60% - Акцент2 2" xfId="53" xr:uid="{00000000-0005-0000-0000-000034000000}"/>
    <cellStyle name="60% - Акцент2 3" xfId="54" xr:uid="{00000000-0005-0000-0000-000035000000}"/>
    <cellStyle name="60% - Акцент3 2" xfId="55" xr:uid="{00000000-0005-0000-0000-000036000000}"/>
    <cellStyle name="60% - Акцент3 3" xfId="56" xr:uid="{00000000-0005-0000-0000-000037000000}"/>
    <cellStyle name="60% - Акцент4 2" xfId="57" xr:uid="{00000000-0005-0000-0000-000038000000}"/>
    <cellStyle name="60% - Акцент4 3" xfId="58" xr:uid="{00000000-0005-0000-0000-000039000000}"/>
    <cellStyle name="60% - Акцент5 2" xfId="59" xr:uid="{00000000-0005-0000-0000-00003A000000}"/>
    <cellStyle name="60% - Акцент5 3" xfId="60" xr:uid="{00000000-0005-0000-0000-00003B000000}"/>
    <cellStyle name="60% - Акцент6 2" xfId="61" xr:uid="{00000000-0005-0000-0000-00003C000000}"/>
    <cellStyle name="60% - Акцент6 3" xfId="62" xr:uid="{00000000-0005-0000-0000-00003D000000}"/>
    <cellStyle name="Accent1" xfId="63" xr:uid="{00000000-0005-0000-0000-00003E000000}"/>
    <cellStyle name="Accent2" xfId="64" xr:uid="{00000000-0005-0000-0000-00003F000000}"/>
    <cellStyle name="Accent3" xfId="65" xr:uid="{00000000-0005-0000-0000-000040000000}"/>
    <cellStyle name="Accent4" xfId="66" xr:uid="{00000000-0005-0000-0000-000041000000}"/>
    <cellStyle name="Accent5" xfId="67" xr:uid="{00000000-0005-0000-0000-000042000000}"/>
    <cellStyle name="Accent6" xfId="68" xr:uid="{00000000-0005-0000-0000-000043000000}"/>
    <cellStyle name="Bad" xfId="69" xr:uid="{00000000-0005-0000-0000-000044000000}"/>
    <cellStyle name="Calculation" xfId="70" xr:uid="{00000000-0005-0000-0000-000045000000}"/>
    <cellStyle name="Check Cell" xfId="71" xr:uid="{00000000-0005-0000-0000-000046000000}"/>
    <cellStyle name="Column-Header" xfId="72" xr:uid="{00000000-0005-0000-0000-000047000000}"/>
    <cellStyle name="Column-Header 2" xfId="73" xr:uid="{00000000-0005-0000-0000-000048000000}"/>
    <cellStyle name="Column-Header 3" xfId="74" xr:uid="{00000000-0005-0000-0000-000049000000}"/>
    <cellStyle name="Column-Header 4" xfId="75" xr:uid="{00000000-0005-0000-0000-00004A000000}"/>
    <cellStyle name="Column-Header 5" xfId="76" xr:uid="{00000000-0005-0000-0000-00004B000000}"/>
    <cellStyle name="Column-Header 6" xfId="77" xr:uid="{00000000-0005-0000-0000-00004C000000}"/>
    <cellStyle name="Column-Header 7" xfId="78" xr:uid="{00000000-0005-0000-0000-00004D000000}"/>
    <cellStyle name="Column-Header 7 2" xfId="79" xr:uid="{00000000-0005-0000-0000-00004E000000}"/>
    <cellStyle name="Column-Header 8" xfId="80" xr:uid="{00000000-0005-0000-0000-00004F000000}"/>
    <cellStyle name="Column-Header 8 2" xfId="81" xr:uid="{00000000-0005-0000-0000-000050000000}"/>
    <cellStyle name="Column-Header 9" xfId="82" xr:uid="{00000000-0005-0000-0000-000051000000}"/>
    <cellStyle name="Column-Header 9 2" xfId="83" xr:uid="{00000000-0005-0000-0000-000052000000}"/>
    <cellStyle name="Column-Header_Zvit rux-koshtiv 2010 Департамент " xfId="84" xr:uid="{00000000-0005-0000-0000-000053000000}"/>
    <cellStyle name="Comma_2005_03_15-Финансовый_БГ" xfId="351" xr:uid="{00000000-0005-0000-0000-000054000000}"/>
    <cellStyle name="Define-Column" xfId="85" xr:uid="{00000000-0005-0000-0000-000055000000}"/>
    <cellStyle name="Define-Column 10" xfId="86" xr:uid="{00000000-0005-0000-0000-000056000000}"/>
    <cellStyle name="Define-Column 2" xfId="87" xr:uid="{00000000-0005-0000-0000-000057000000}"/>
    <cellStyle name="Define-Column 3" xfId="88" xr:uid="{00000000-0005-0000-0000-000058000000}"/>
    <cellStyle name="Define-Column 4" xfId="89" xr:uid="{00000000-0005-0000-0000-000059000000}"/>
    <cellStyle name="Define-Column 5" xfId="90" xr:uid="{00000000-0005-0000-0000-00005A000000}"/>
    <cellStyle name="Define-Column 6" xfId="91" xr:uid="{00000000-0005-0000-0000-00005B000000}"/>
    <cellStyle name="Define-Column 7" xfId="92" xr:uid="{00000000-0005-0000-0000-00005C000000}"/>
    <cellStyle name="Define-Column 7 2" xfId="93" xr:uid="{00000000-0005-0000-0000-00005D000000}"/>
    <cellStyle name="Define-Column 7 3" xfId="94" xr:uid="{00000000-0005-0000-0000-00005E000000}"/>
    <cellStyle name="Define-Column 8" xfId="95" xr:uid="{00000000-0005-0000-0000-00005F000000}"/>
    <cellStyle name="Define-Column 8 2" xfId="96" xr:uid="{00000000-0005-0000-0000-000060000000}"/>
    <cellStyle name="Define-Column 8 3" xfId="97" xr:uid="{00000000-0005-0000-0000-000061000000}"/>
    <cellStyle name="Define-Column 9" xfId="98" xr:uid="{00000000-0005-0000-0000-000062000000}"/>
    <cellStyle name="Define-Column 9 2" xfId="99" xr:uid="{00000000-0005-0000-0000-000063000000}"/>
    <cellStyle name="Define-Column 9 3" xfId="100" xr:uid="{00000000-0005-0000-0000-000064000000}"/>
    <cellStyle name="Define-Column_Zvit rux-koshtiv 2010 Департамент " xfId="101" xr:uid="{00000000-0005-0000-0000-000065000000}"/>
    <cellStyle name="Explanatory Text" xfId="102" xr:uid="{00000000-0005-0000-0000-000066000000}"/>
    <cellStyle name="FS10" xfId="103" xr:uid="{00000000-0005-0000-0000-000067000000}"/>
    <cellStyle name="Good" xfId="104" xr:uid="{00000000-0005-0000-0000-000068000000}"/>
    <cellStyle name="Heading 1" xfId="105" xr:uid="{00000000-0005-0000-0000-000069000000}"/>
    <cellStyle name="Heading 2" xfId="106" xr:uid="{00000000-0005-0000-0000-00006A000000}"/>
    <cellStyle name="Heading 3" xfId="107" xr:uid="{00000000-0005-0000-0000-00006B000000}"/>
    <cellStyle name="Heading 4" xfId="108" xr:uid="{00000000-0005-0000-0000-00006C000000}"/>
    <cellStyle name="Hyperlink 2" xfId="109" xr:uid="{00000000-0005-0000-0000-00006D000000}"/>
    <cellStyle name="Input" xfId="110" xr:uid="{00000000-0005-0000-0000-00006E000000}"/>
    <cellStyle name="Level0" xfId="111" xr:uid="{00000000-0005-0000-0000-00006F000000}"/>
    <cellStyle name="Level0 10" xfId="112" xr:uid="{00000000-0005-0000-0000-000070000000}"/>
    <cellStyle name="Level0 2" xfId="113" xr:uid="{00000000-0005-0000-0000-000071000000}"/>
    <cellStyle name="Level0 2 2" xfId="114" xr:uid="{00000000-0005-0000-0000-000072000000}"/>
    <cellStyle name="Level0 3" xfId="115" xr:uid="{00000000-0005-0000-0000-000073000000}"/>
    <cellStyle name="Level0 3 2" xfId="116" xr:uid="{00000000-0005-0000-0000-000074000000}"/>
    <cellStyle name="Level0 4" xfId="117" xr:uid="{00000000-0005-0000-0000-000075000000}"/>
    <cellStyle name="Level0 4 2" xfId="118" xr:uid="{00000000-0005-0000-0000-000076000000}"/>
    <cellStyle name="Level0 5" xfId="119" xr:uid="{00000000-0005-0000-0000-000077000000}"/>
    <cellStyle name="Level0 6" xfId="120" xr:uid="{00000000-0005-0000-0000-000078000000}"/>
    <cellStyle name="Level0 7" xfId="121" xr:uid="{00000000-0005-0000-0000-000079000000}"/>
    <cellStyle name="Level0 7 2" xfId="122" xr:uid="{00000000-0005-0000-0000-00007A000000}"/>
    <cellStyle name="Level0 7 3" xfId="123" xr:uid="{00000000-0005-0000-0000-00007B000000}"/>
    <cellStyle name="Level0 8" xfId="124" xr:uid="{00000000-0005-0000-0000-00007C000000}"/>
    <cellStyle name="Level0 8 2" xfId="125" xr:uid="{00000000-0005-0000-0000-00007D000000}"/>
    <cellStyle name="Level0 8 3" xfId="126" xr:uid="{00000000-0005-0000-0000-00007E000000}"/>
    <cellStyle name="Level0 9" xfId="127" xr:uid="{00000000-0005-0000-0000-00007F000000}"/>
    <cellStyle name="Level0 9 2" xfId="128" xr:uid="{00000000-0005-0000-0000-000080000000}"/>
    <cellStyle name="Level0 9 3" xfId="129" xr:uid="{00000000-0005-0000-0000-000081000000}"/>
    <cellStyle name="Level0_Zvit rux-koshtiv 2010 Департамент " xfId="130" xr:uid="{00000000-0005-0000-0000-000082000000}"/>
    <cellStyle name="Level1" xfId="131" xr:uid="{00000000-0005-0000-0000-000083000000}"/>
    <cellStyle name="Level1 2" xfId="132" xr:uid="{00000000-0005-0000-0000-000084000000}"/>
    <cellStyle name="Level1-Numbers" xfId="133" xr:uid="{00000000-0005-0000-0000-000085000000}"/>
    <cellStyle name="Level1-Numbers 2" xfId="134" xr:uid="{00000000-0005-0000-0000-000086000000}"/>
    <cellStyle name="Level1-Numbers-Hide" xfId="135" xr:uid="{00000000-0005-0000-0000-000087000000}"/>
    <cellStyle name="Level2" xfId="136" xr:uid="{00000000-0005-0000-0000-000088000000}"/>
    <cellStyle name="Level2 2" xfId="137" xr:uid="{00000000-0005-0000-0000-000089000000}"/>
    <cellStyle name="Level2-Hide" xfId="138" xr:uid="{00000000-0005-0000-0000-00008A000000}"/>
    <cellStyle name="Level2-Hide 2" xfId="139" xr:uid="{00000000-0005-0000-0000-00008B000000}"/>
    <cellStyle name="Level2-Numbers" xfId="140" xr:uid="{00000000-0005-0000-0000-00008C000000}"/>
    <cellStyle name="Level2-Numbers 2" xfId="141" xr:uid="{00000000-0005-0000-0000-00008D000000}"/>
    <cellStyle name="Level2-Numbers-Hide" xfId="142" xr:uid="{00000000-0005-0000-0000-00008E000000}"/>
    <cellStyle name="Level3" xfId="143" xr:uid="{00000000-0005-0000-0000-00008F000000}"/>
    <cellStyle name="Level3 2" xfId="144" xr:uid="{00000000-0005-0000-0000-000090000000}"/>
    <cellStyle name="Level3 3" xfId="145" xr:uid="{00000000-0005-0000-0000-000091000000}"/>
    <cellStyle name="Level3_План департамент_2010_1207" xfId="146" xr:uid="{00000000-0005-0000-0000-000092000000}"/>
    <cellStyle name="Level3-Hide" xfId="147" xr:uid="{00000000-0005-0000-0000-000093000000}"/>
    <cellStyle name="Level3-Hide 2" xfId="148" xr:uid="{00000000-0005-0000-0000-000094000000}"/>
    <cellStyle name="Level3-Numbers" xfId="149" xr:uid="{00000000-0005-0000-0000-000095000000}"/>
    <cellStyle name="Level3-Numbers 2" xfId="150" xr:uid="{00000000-0005-0000-0000-000096000000}"/>
    <cellStyle name="Level3-Numbers 3" xfId="151" xr:uid="{00000000-0005-0000-0000-000097000000}"/>
    <cellStyle name="Level3-Numbers_План департамент_2010_1207" xfId="152" xr:uid="{00000000-0005-0000-0000-000098000000}"/>
    <cellStyle name="Level3-Numbers-Hide" xfId="153" xr:uid="{00000000-0005-0000-0000-000099000000}"/>
    <cellStyle name="Level4" xfId="154" xr:uid="{00000000-0005-0000-0000-00009A000000}"/>
    <cellStyle name="Level4 2" xfId="155" xr:uid="{00000000-0005-0000-0000-00009B000000}"/>
    <cellStyle name="Level4-Hide" xfId="156" xr:uid="{00000000-0005-0000-0000-00009C000000}"/>
    <cellStyle name="Level4-Hide 2" xfId="157" xr:uid="{00000000-0005-0000-0000-00009D000000}"/>
    <cellStyle name="Level4-Numbers" xfId="158" xr:uid="{00000000-0005-0000-0000-00009E000000}"/>
    <cellStyle name="Level4-Numbers 2" xfId="159" xr:uid="{00000000-0005-0000-0000-00009F000000}"/>
    <cellStyle name="Level4-Numbers-Hide" xfId="160" xr:uid="{00000000-0005-0000-0000-0000A0000000}"/>
    <cellStyle name="Level5" xfId="161" xr:uid="{00000000-0005-0000-0000-0000A1000000}"/>
    <cellStyle name="Level5 2" xfId="162" xr:uid="{00000000-0005-0000-0000-0000A2000000}"/>
    <cellStyle name="Level5-Hide" xfId="163" xr:uid="{00000000-0005-0000-0000-0000A3000000}"/>
    <cellStyle name="Level5-Hide 2" xfId="164" xr:uid="{00000000-0005-0000-0000-0000A4000000}"/>
    <cellStyle name="Level5-Numbers" xfId="165" xr:uid="{00000000-0005-0000-0000-0000A5000000}"/>
    <cellStyle name="Level5-Numbers 2" xfId="166" xr:uid="{00000000-0005-0000-0000-0000A6000000}"/>
    <cellStyle name="Level5-Numbers-Hide" xfId="167" xr:uid="{00000000-0005-0000-0000-0000A7000000}"/>
    <cellStyle name="Level6" xfId="168" xr:uid="{00000000-0005-0000-0000-0000A8000000}"/>
    <cellStyle name="Level6 2" xfId="169" xr:uid="{00000000-0005-0000-0000-0000A9000000}"/>
    <cellStyle name="Level6-Hide" xfId="170" xr:uid="{00000000-0005-0000-0000-0000AA000000}"/>
    <cellStyle name="Level6-Hide 2" xfId="171" xr:uid="{00000000-0005-0000-0000-0000AB000000}"/>
    <cellStyle name="Level6-Numbers" xfId="172" xr:uid="{00000000-0005-0000-0000-0000AC000000}"/>
    <cellStyle name="Level6-Numbers 2" xfId="173" xr:uid="{00000000-0005-0000-0000-0000AD000000}"/>
    <cellStyle name="Level7" xfId="174" xr:uid="{00000000-0005-0000-0000-0000AE000000}"/>
    <cellStyle name="Level7-Hide" xfId="175" xr:uid="{00000000-0005-0000-0000-0000AF000000}"/>
    <cellStyle name="Level7-Numbers" xfId="176" xr:uid="{00000000-0005-0000-0000-0000B0000000}"/>
    <cellStyle name="Linked Cell" xfId="177" xr:uid="{00000000-0005-0000-0000-0000B1000000}"/>
    <cellStyle name="Neutral" xfId="178" xr:uid="{00000000-0005-0000-0000-0000B2000000}"/>
    <cellStyle name="Normal 2" xfId="179" xr:uid="{00000000-0005-0000-0000-0000B3000000}"/>
    <cellStyle name="Normal_2005_03_15-Финансовый_БГ" xfId="352" xr:uid="{00000000-0005-0000-0000-0000B4000000}"/>
    <cellStyle name="Normal_GSE DCF_Model_31_07_09 final" xfId="180" xr:uid="{00000000-0005-0000-0000-0000B5000000}"/>
    <cellStyle name="Note" xfId="181" xr:uid="{00000000-0005-0000-0000-0000B6000000}"/>
    <cellStyle name="Number-Cells" xfId="182" xr:uid="{00000000-0005-0000-0000-0000B7000000}"/>
    <cellStyle name="Number-Cells-Column2" xfId="183" xr:uid="{00000000-0005-0000-0000-0000B8000000}"/>
    <cellStyle name="Number-Cells-Column5" xfId="184" xr:uid="{00000000-0005-0000-0000-0000B9000000}"/>
    <cellStyle name="Output" xfId="185" xr:uid="{00000000-0005-0000-0000-0000BA000000}"/>
    <cellStyle name="Row-Header" xfId="186" xr:uid="{00000000-0005-0000-0000-0000BB000000}"/>
    <cellStyle name="Row-Header 2" xfId="187" xr:uid="{00000000-0005-0000-0000-0000BC000000}"/>
    <cellStyle name="Title" xfId="188" xr:uid="{00000000-0005-0000-0000-0000BD000000}"/>
    <cellStyle name="Total" xfId="189" xr:uid="{00000000-0005-0000-0000-0000BE000000}"/>
    <cellStyle name="Warning Text" xfId="190" xr:uid="{00000000-0005-0000-0000-0000BF000000}"/>
    <cellStyle name="Акцент1 2" xfId="191" xr:uid="{00000000-0005-0000-0000-0000C0000000}"/>
    <cellStyle name="Акцент1 3" xfId="192" xr:uid="{00000000-0005-0000-0000-0000C1000000}"/>
    <cellStyle name="Акцент2 2" xfId="193" xr:uid="{00000000-0005-0000-0000-0000C2000000}"/>
    <cellStyle name="Акцент2 3" xfId="194" xr:uid="{00000000-0005-0000-0000-0000C3000000}"/>
    <cellStyle name="Акцент3 2" xfId="195" xr:uid="{00000000-0005-0000-0000-0000C4000000}"/>
    <cellStyle name="Акцент3 3" xfId="196" xr:uid="{00000000-0005-0000-0000-0000C5000000}"/>
    <cellStyle name="Акцент4 2" xfId="197" xr:uid="{00000000-0005-0000-0000-0000C6000000}"/>
    <cellStyle name="Акцент4 3" xfId="198" xr:uid="{00000000-0005-0000-0000-0000C7000000}"/>
    <cellStyle name="Акцент5 2" xfId="199" xr:uid="{00000000-0005-0000-0000-0000C8000000}"/>
    <cellStyle name="Акцент5 3" xfId="200" xr:uid="{00000000-0005-0000-0000-0000C9000000}"/>
    <cellStyle name="Акцент6 2" xfId="201" xr:uid="{00000000-0005-0000-0000-0000CA000000}"/>
    <cellStyle name="Акцент6 3" xfId="202" xr:uid="{00000000-0005-0000-0000-0000CB000000}"/>
    <cellStyle name="Ввод  2" xfId="203" xr:uid="{00000000-0005-0000-0000-0000CC000000}"/>
    <cellStyle name="Ввод  3" xfId="204" xr:uid="{00000000-0005-0000-0000-0000CD000000}"/>
    <cellStyle name="Вывод 2" xfId="205" xr:uid="{00000000-0005-0000-0000-0000CE000000}"/>
    <cellStyle name="Вывод 3" xfId="206" xr:uid="{00000000-0005-0000-0000-0000CF000000}"/>
    <cellStyle name="Вычисление 2" xfId="207" xr:uid="{00000000-0005-0000-0000-0000D0000000}"/>
    <cellStyle name="Вычисление 3" xfId="208" xr:uid="{00000000-0005-0000-0000-0000D1000000}"/>
    <cellStyle name="Денежный 2" xfId="209" xr:uid="{00000000-0005-0000-0000-0000D2000000}"/>
    <cellStyle name="Заголовок 1 2" xfId="210" xr:uid="{00000000-0005-0000-0000-0000D3000000}"/>
    <cellStyle name="Заголовок 1 3" xfId="211" xr:uid="{00000000-0005-0000-0000-0000D4000000}"/>
    <cellStyle name="Заголовок 2 2" xfId="212" xr:uid="{00000000-0005-0000-0000-0000D5000000}"/>
    <cellStyle name="Заголовок 2 3" xfId="213" xr:uid="{00000000-0005-0000-0000-0000D6000000}"/>
    <cellStyle name="Заголовок 3 2" xfId="214" xr:uid="{00000000-0005-0000-0000-0000D7000000}"/>
    <cellStyle name="Заголовок 3 3" xfId="215" xr:uid="{00000000-0005-0000-0000-0000D8000000}"/>
    <cellStyle name="Заголовок 4 2" xfId="216" xr:uid="{00000000-0005-0000-0000-0000D9000000}"/>
    <cellStyle name="Заголовок 4 3" xfId="217" xr:uid="{00000000-0005-0000-0000-0000DA000000}"/>
    <cellStyle name="Звичайний" xfId="0" builtinId="0"/>
    <cellStyle name="Итог 2" xfId="218" xr:uid="{00000000-0005-0000-0000-0000DB000000}"/>
    <cellStyle name="Итог 3" xfId="219" xr:uid="{00000000-0005-0000-0000-0000DC000000}"/>
    <cellStyle name="Контрольная ячейка 2" xfId="220" xr:uid="{00000000-0005-0000-0000-0000DD000000}"/>
    <cellStyle name="Контрольная ячейка 3" xfId="221" xr:uid="{00000000-0005-0000-0000-0000DE000000}"/>
    <cellStyle name="Название 2" xfId="222" xr:uid="{00000000-0005-0000-0000-0000DF000000}"/>
    <cellStyle name="Название 3" xfId="223" xr:uid="{00000000-0005-0000-0000-0000E0000000}"/>
    <cellStyle name="Нейтральный 2" xfId="224" xr:uid="{00000000-0005-0000-0000-0000E1000000}"/>
    <cellStyle name="Нейтральный 3" xfId="225" xr:uid="{00000000-0005-0000-0000-0000E2000000}"/>
    <cellStyle name="Обычный 10" xfId="226" xr:uid="{00000000-0005-0000-0000-0000E4000000}"/>
    <cellStyle name="Обычный 11" xfId="227" xr:uid="{00000000-0005-0000-0000-0000E5000000}"/>
    <cellStyle name="Обычный 12" xfId="228" xr:uid="{00000000-0005-0000-0000-0000E6000000}"/>
    <cellStyle name="Обычный 13" xfId="229" xr:uid="{00000000-0005-0000-0000-0000E7000000}"/>
    <cellStyle name="Обычный 14" xfId="230" xr:uid="{00000000-0005-0000-0000-0000E8000000}"/>
    <cellStyle name="Обычный 15" xfId="231" xr:uid="{00000000-0005-0000-0000-0000E9000000}"/>
    <cellStyle name="Обычный 16" xfId="232" xr:uid="{00000000-0005-0000-0000-0000EA000000}"/>
    <cellStyle name="Обычный 17" xfId="233" xr:uid="{00000000-0005-0000-0000-0000EB000000}"/>
    <cellStyle name="Обычный 18" xfId="234" xr:uid="{00000000-0005-0000-0000-0000EC000000}"/>
    <cellStyle name="Обычный 2" xfId="235" xr:uid="{00000000-0005-0000-0000-0000ED000000}"/>
    <cellStyle name="Обычный 2 10" xfId="236" xr:uid="{00000000-0005-0000-0000-0000EE000000}"/>
    <cellStyle name="Обычный 2 11" xfId="237" xr:uid="{00000000-0005-0000-0000-0000EF000000}"/>
    <cellStyle name="Обычный 2 12" xfId="238" xr:uid="{00000000-0005-0000-0000-0000F0000000}"/>
    <cellStyle name="Обычный 2 13" xfId="239" xr:uid="{00000000-0005-0000-0000-0000F1000000}"/>
    <cellStyle name="Обычный 2 14" xfId="240" xr:uid="{00000000-0005-0000-0000-0000F2000000}"/>
    <cellStyle name="Обычный 2 15" xfId="241" xr:uid="{00000000-0005-0000-0000-0000F3000000}"/>
    <cellStyle name="Обычный 2 16" xfId="242" xr:uid="{00000000-0005-0000-0000-0000F4000000}"/>
    <cellStyle name="Обычный 2 2" xfId="243" xr:uid="{00000000-0005-0000-0000-0000F5000000}"/>
    <cellStyle name="Обычный 2 2 2" xfId="244" xr:uid="{00000000-0005-0000-0000-0000F6000000}"/>
    <cellStyle name="Обычный 2 2 3" xfId="245" xr:uid="{00000000-0005-0000-0000-0000F7000000}"/>
    <cellStyle name="Обычный 2 2_Расшифровка прочих" xfId="246" xr:uid="{00000000-0005-0000-0000-0000F8000000}"/>
    <cellStyle name="Обычный 2 3" xfId="247" xr:uid="{00000000-0005-0000-0000-0000F9000000}"/>
    <cellStyle name="Обычный 2 4" xfId="248" xr:uid="{00000000-0005-0000-0000-0000FA000000}"/>
    <cellStyle name="Обычный 2 5" xfId="249" xr:uid="{00000000-0005-0000-0000-0000FB000000}"/>
    <cellStyle name="Обычный 2 6" xfId="250" xr:uid="{00000000-0005-0000-0000-0000FC000000}"/>
    <cellStyle name="Обычный 2 7" xfId="251" xr:uid="{00000000-0005-0000-0000-0000FD000000}"/>
    <cellStyle name="Обычный 2 8" xfId="252" xr:uid="{00000000-0005-0000-0000-0000FE000000}"/>
    <cellStyle name="Обычный 2 9" xfId="253" xr:uid="{00000000-0005-0000-0000-0000FF000000}"/>
    <cellStyle name="Обычный 2_2604-2010" xfId="254" xr:uid="{00000000-0005-0000-0000-000000010000}"/>
    <cellStyle name="Обычный 3" xfId="255" xr:uid="{00000000-0005-0000-0000-000001010000}"/>
    <cellStyle name="Обычный 3 10" xfId="256" xr:uid="{00000000-0005-0000-0000-000002010000}"/>
    <cellStyle name="Обычный 3 11" xfId="257" xr:uid="{00000000-0005-0000-0000-000003010000}"/>
    <cellStyle name="Обычный 3 12" xfId="258" xr:uid="{00000000-0005-0000-0000-000004010000}"/>
    <cellStyle name="Обычный 3 13" xfId="259" xr:uid="{00000000-0005-0000-0000-000005010000}"/>
    <cellStyle name="Обычный 3 14" xfId="260" xr:uid="{00000000-0005-0000-0000-000006010000}"/>
    <cellStyle name="Обычный 3 2" xfId="261" xr:uid="{00000000-0005-0000-0000-000007010000}"/>
    <cellStyle name="Обычный 3 3" xfId="262" xr:uid="{00000000-0005-0000-0000-000008010000}"/>
    <cellStyle name="Обычный 3 4" xfId="263" xr:uid="{00000000-0005-0000-0000-000009010000}"/>
    <cellStyle name="Обычный 3 5" xfId="264" xr:uid="{00000000-0005-0000-0000-00000A010000}"/>
    <cellStyle name="Обычный 3 6" xfId="265" xr:uid="{00000000-0005-0000-0000-00000B010000}"/>
    <cellStyle name="Обычный 3 7" xfId="266" xr:uid="{00000000-0005-0000-0000-00000C010000}"/>
    <cellStyle name="Обычный 3 8" xfId="267" xr:uid="{00000000-0005-0000-0000-00000D010000}"/>
    <cellStyle name="Обычный 3 9" xfId="268" xr:uid="{00000000-0005-0000-0000-00000E010000}"/>
    <cellStyle name="Обычный 3_Дефицит_7 млрд_0608_бс" xfId="269" xr:uid="{00000000-0005-0000-0000-00000F010000}"/>
    <cellStyle name="Обычный 4" xfId="270" xr:uid="{00000000-0005-0000-0000-000010010000}"/>
    <cellStyle name="Обычный 5" xfId="271" xr:uid="{00000000-0005-0000-0000-000011010000}"/>
    <cellStyle name="Обычный 5 2" xfId="272" xr:uid="{00000000-0005-0000-0000-000012010000}"/>
    <cellStyle name="Обычный 6" xfId="273" xr:uid="{00000000-0005-0000-0000-000013010000}"/>
    <cellStyle name="Обычный 6 2" xfId="274" xr:uid="{00000000-0005-0000-0000-000014010000}"/>
    <cellStyle name="Обычный 6 3" xfId="275" xr:uid="{00000000-0005-0000-0000-000015010000}"/>
    <cellStyle name="Обычный 6 4" xfId="276" xr:uid="{00000000-0005-0000-0000-000016010000}"/>
    <cellStyle name="Обычный 6_Дефицит_7 млрд_0608_бс" xfId="277" xr:uid="{00000000-0005-0000-0000-000017010000}"/>
    <cellStyle name="Обычный 7" xfId="278" xr:uid="{00000000-0005-0000-0000-000018010000}"/>
    <cellStyle name="Обычный 7 2" xfId="279" xr:uid="{00000000-0005-0000-0000-000019010000}"/>
    <cellStyle name="Обычный 8" xfId="280" xr:uid="{00000000-0005-0000-0000-00001A010000}"/>
    <cellStyle name="Обычный 9" xfId="281" xr:uid="{00000000-0005-0000-0000-00001B010000}"/>
    <cellStyle name="Обычный 9 2" xfId="282" xr:uid="{00000000-0005-0000-0000-00001C010000}"/>
    <cellStyle name="Обычный_фін показники 1кв 2019 Комунальник" xfId="353" xr:uid="{00000000-0005-0000-0000-00001D010000}"/>
    <cellStyle name="Плохой 2" xfId="283" xr:uid="{00000000-0005-0000-0000-00001E010000}"/>
    <cellStyle name="Плохой 3" xfId="284" xr:uid="{00000000-0005-0000-0000-00001F010000}"/>
    <cellStyle name="Пояснение 2" xfId="285" xr:uid="{00000000-0005-0000-0000-000020010000}"/>
    <cellStyle name="Пояснение 3" xfId="286" xr:uid="{00000000-0005-0000-0000-000021010000}"/>
    <cellStyle name="Примечание 2" xfId="287" xr:uid="{00000000-0005-0000-0000-000022010000}"/>
    <cellStyle name="Примечание 3" xfId="288" xr:uid="{00000000-0005-0000-0000-000023010000}"/>
    <cellStyle name="Процентный 2" xfId="289" xr:uid="{00000000-0005-0000-0000-000024010000}"/>
    <cellStyle name="Процентный 2 10" xfId="290" xr:uid="{00000000-0005-0000-0000-000025010000}"/>
    <cellStyle name="Процентный 2 11" xfId="291" xr:uid="{00000000-0005-0000-0000-000026010000}"/>
    <cellStyle name="Процентный 2 12" xfId="292" xr:uid="{00000000-0005-0000-0000-000027010000}"/>
    <cellStyle name="Процентный 2 13" xfId="293" xr:uid="{00000000-0005-0000-0000-000028010000}"/>
    <cellStyle name="Процентный 2 14" xfId="294" xr:uid="{00000000-0005-0000-0000-000029010000}"/>
    <cellStyle name="Процентный 2 15" xfId="295" xr:uid="{00000000-0005-0000-0000-00002A010000}"/>
    <cellStyle name="Процентный 2 16" xfId="296" xr:uid="{00000000-0005-0000-0000-00002B010000}"/>
    <cellStyle name="Процентный 2 2" xfId="297" xr:uid="{00000000-0005-0000-0000-00002C010000}"/>
    <cellStyle name="Процентный 2 3" xfId="298" xr:uid="{00000000-0005-0000-0000-00002D010000}"/>
    <cellStyle name="Процентный 2 4" xfId="299" xr:uid="{00000000-0005-0000-0000-00002E010000}"/>
    <cellStyle name="Процентный 2 5" xfId="300" xr:uid="{00000000-0005-0000-0000-00002F010000}"/>
    <cellStyle name="Процентный 2 6" xfId="301" xr:uid="{00000000-0005-0000-0000-000030010000}"/>
    <cellStyle name="Процентный 2 7" xfId="302" xr:uid="{00000000-0005-0000-0000-000031010000}"/>
    <cellStyle name="Процентный 2 8" xfId="303" xr:uid="{00000000-0005-0000-0000-000032010000}"/>
    <cellStyle name="Процентный 2 9" xfId="304" xr:uid="{00000000-0005-0000-0000-000033010000}"/>
    <cellStyle name="Процентный 3" xfId="305" xr:uid="{00000000-0005-0000-0000-000034010000}"/>
    <cellStyle name="Процентный 4" xfId="306" xr:uid="{00000000-0005-0000-0000-000035010000}"/>
    <cellStyle name="Процентный 4 2" xfId="307" xr:uid="{00000000-0005-0000-0000-000036010000}"/>
    <cellStyle name="Связанная ячейка 2" xfId="308" xr:uid="{00000000-0005-0000-0000-000037010000}"/>
    <cellStyle name="Связанная ячейка 3" xfId="309" xr:uid="{00000000-0005-0000-0000-000038010000}"/>
    <cellStyle name="Стиль 1" xfId="310" xr:uid="{00000000-0005-0000-0000-000039010000}"/>
    <cellStyle name="Стиль 1 2" xfId="311" xr:uid="{00000000-0005-0000-0000-00003A010000}"/>
    <cellStyle name="Стиль 1 3" xfId="312" xr:uid="{00000000-0005-0000-0000-00003B010000}"/>
    <cellStyle name="Стиль 1 4" xfId="313" xr:uid="{00000000-0005-0000-0000-00003C010000}"/>
    <cellStyle name="Стиль 1 5" xfId="314" xr:uid="{00000000-0005-0000-0000-00003D010000}"/>
    <cellStyle name="Стиль 1 6" xfId="315" xr:uid="{00000000-0005-0000-0000-00003E010000}"/>
    <cellStyle name="Стиль 1 7" xfId="316" xr:uid="{00000000-0005-0000-0000-00003F010000}"/>
    <cellStyle name="Текст предупреждения 2" xfId="317" xr:uid="{00000000-0005-0000-0000-000040010000}"/>
    <cellStyle name="Текст предупреждения 3" xfId="318" xr:uid="{00000000-0005-0000-0000-000041010000}"/>
    <cellStyle name="Тысячи [0]_1.62" xfId="319" xr:uid="{00000000-0005-0000-0000-000042010000}"/>
    <cellStyle name="Тысячи_1.62" xfId="320" xr:uid="{00000000-0005-0000-0000-000043010000}"/>
    <cellStyle name="Финансовый 2" xfId="321" xr:uid="{00000000-0005-0000-0000-000044010000}"/>
    <cellStyle name="Финансовый 2 10" xfId="322" xr:uid="{00000000-0005-0000-0000-000045010000}"/>
    <cellStyle name="Финансовый 2 11" xfId="323" xr:uid="{00000000-0005-0000-0000-000046010000}"/>
    <cellStyle name="Финансовый 2 12" xfId="324" xr:uid="{00000000-0005-0000-0000-000047010000}"/>
    <cellStyle name="Финансовый 2 13" xfId="325" xr:uid="{00000000-0005-0000-0000-000048010000}"/>
    <cellStyle name="Финансовый 2 14" xfId="326" xr:uid="{00000000-0005-0000-0000-000049010000}"/>
    <cellStyle name="Финансовый 2 15" xfId="327" xr:uid="{00000000-0005-0000-0000-00004A010000}"/>
    <cellStyle name="Финансовый 2 16" xfId="328" xr:uid="{00000000-0005-0000-0000-00004B010000}"/>
    <cellStyle name="Финансовый 2 17" xfId="329" xr:uid="{00000000-0005-0000-0000-00004C010000}"/>
    <cellStyle name="Финансовый 2 2" xfId="330" xr:uid="{00000000-0005-0000-0000-00004D010000}"/>
    <cellStyle name="Финансовый 2 3" xfId="331" xr:uid="{00000000-0005-0000-0000-00004E010000}"/>
    <cellStyle name="Финансовый 2 4" xfId="332" xr:uid="{00000000-0005-0000-0000-00004F010000}"/>
    <cellStyle name="Финансовый 2 5" xfId="333" xr:uid="{00000000-0005-0000-0000-000050010000}"/>
    <cellStyle name="Финансовый 2 6" xfId="334" xr:uid="{00000000-0005-0000-0000-000051010000}"/>
    <cellStyle name="Финансовый 2 7" xfId="335" xr:uid="{00000000-0005-0000-0000-000052010000}"/>
    <cellStyle name="Финансовый 2 8" xfId="336" xr:uid="{00000000-0005-0000-0000-000053010000}"/>
    <cellStyle name="Финансовый 2 9" xfId="337" xr:uid="{00000000-0005-0000-0000-000054010000}"/>
    <cellStyle name="Финансовый 3" xfId="338" xr:uid="{00000000-0005-0000-0000-000055010000}"/>
    <cellStyle name="Финансовый 3 2" xfId="339" xr:uid="{00000000-0005-0000-0000-000056010000}"/>
    <cellStyle name="Финансовый 4" xfId="340" xr:uid="{00000000-0005-0000-0000-000057010000}"/>
    <cellStyle name="Финансовый 4 2" xfId="341" xr:uid="{00000000-0005-0000-0000-000058010000}"/>
    <cellStyle name="Финансовый 4 3" xfId="342" xr:uid="{00000000-0005-0000-0000-000059010000}"/>
    <cellStyle name="Финансовый 5" xfId="343" xr:uid="{00000000-0005-0000-0000-00005A010000}"/>
    <cellStyle name="Финансовый 6" xfId="344" xr:uid="{00000000-0005-0000-0000-00005B010000}"/>
    <cellStyle name="Финансовый 7" xfId="345" xr:uid="{00000000-0005-0000-0000-00005C010000}"/>
    <cellStyle name="Хороший 2" xfId="346" xr:uid="{00000000-0005-0000-0000-00005D010000}"/>
    <cellStyle name="Хороший 3" xfId="347" xr:uid="{00000000-0005-0000-0000-00005E010000}"/>
    <cellStyle name="числовой" xfId="348" xr:uid="{00000000-0005-0000-0000-00005F010000}"/>
    <cellStyle name="Ю" xfId="349" xr:uid="{00000000-0005-0000-0000-000060010000}"/>
    <cellStyle name="Ю-FreeSet_10" xfId="350" xr:uid="{00000000-0005-0000-0000-00006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externalLink" Target="externalLinks/externalLink32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42" Type="http://schemas.openxmlformats.org/officeDocument/2006/relationships/externalLink" Target="externalLinks/externalLink35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9" Type="http://schemas.openxmlformats.org/officeDocument/2006/relationships/externalLink" Target="externalLinks/externalLink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40" Type="http://schemas.openxmlformats.org/officeDocument/2006/relationships/externalLink" Target="externalLinks/externalLink33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43" Type="http://schemas.openxmlformats.org/officeDocument/2006/relationships/externalLink" Target="externalLinks/externalLink36.xml"/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46" Type="http://schemas.openxmlformats.org/officeDocument/2006/relationships/sharedStrings" Target="sharedStrings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hvid\&#1086;&#1073;&#1084;&#1077;&#1085;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oc.lan.me\V3221\Ariadna\Sum_pok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  <sheetName val="аморт"/>
      <sheetName val="допоміжна"/>
      <sheetName val="Лист1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  <sheetName val="зведена_таб1"/>
      <sheetName val="попер_роз_(4)1"/>
      <sheetName val="звед_оптим_(2)1"/>
      <sheetName val="МТР_Газ_України1"/>
      <sheetName val="Ener_"/>
      <sheetName val="прим__IX__Деб__заб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  <sheetName val="Ener 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1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Links"/>
      <sheetName val="Lead"/>
      <sheetName val="P_SC"/>
      <sheetName val="XLR_NoRangeSheet"/>
      <sheetName val="МТР_Газ_України"/>
      <sheetName val="МТР_все_2"/>
      <sheetName val="попер_роз"/>
      <sheetName val="МТР_Газ_України1"/>
      <sheetName val="МТР_все_21"/>
      <sheetName val="Правила_ДДС"/>
      <sheetName val="база__"/>
      <sheetName val="7__Інші_витрат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  <sheetName val="МТР_Апарат2"/>
      <sheetName val="МТР_Газ_України2"/>
      <sheetName val="МТР_Укртрансгаз2"/>
      <sheetName val="МТР_Укргазвидобування2"/>
      <sheetName val="МТР_Укрспецтрансгаз2"/>
      <sheetName val="МТР_Чорноморнафтогаз2"/>
      <sheetName val="МТР_Укртранснафта2"/>
      <sheetName val="МТР_Газ-тепло2"/>
      <sheetName val="7__Інші_витрати"/>
      <sheetName val="Ener_"/>
      <sheetName val="Internal_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  <sheetName val="МТР_Газ_України1"/>
      <sheetName val="база__"/>
      <sheetName val="7__інші_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  <sheetName val="7__інші_витрати"/>
      <sheetName val="база__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  <sheetName val="МТР_Газ_України1"/>
      <sheetName val="МТР_все_2"/>
      <sheetName val="база__"/>
      <sheetName val="assumptions_and_inputs"/>
      <sheetName val="Cash_Flows"/>
      <sheetName val="Terminal_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Бюдж. баланс "/>
      <sheetName val="параметри"/>
      <sheetName val="Додаток 3"/>
      <sheetName val="Ener_"/>
      <sheetName val="попер_роз"/>
      <sheetName val="МТР_Газ_України1"/>
      <sheetName val="Ener_1"/>
      <sheetName val="Додаток_3"/>
      <sheetName val="7__інші_витрати"/>
      <sheetName val="МТР_все_2"/>
      <sheetName val="МТР_Апарат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юдж__баланс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  <sheetName val="БАЗА__1"/>
      <sheetName val="БАЗА___(2)1"/>
      <sheetName val="БАЗА___(3)1"/>
      <sheetName val="БАЗА___(5)1"/>
      <sheetName val="БАЗА___(4)1"/>
      <sheetName val="МТР_Газ_України1"/>
      <sheetName val="En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  <sheetName val="Правила_ДДС"/>
      <sheetName val="МТР_Газ_України"/>
      <sheetName val="7__інші_витрати"/>
      <sheetName val="Assumptions_and_Inputs"/>
      <sheetName val="Ener 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БАЗА  "/>
      <sheetName val="NIR-$"/>
      <sheetName val="МТР_Газ_України"/>
      <sheetName val="7__Інші_витрати"/>
      <sheetName val="consolidation_hq_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Лист1"/>
      <sheetName val="Розш. ел. витрат за 9 місяців"/>
      <sheetName val="Рокада"/>
      <sheetName val="Ener "/>
      <sheetName val="7  інші витрати"/>
      <sheetName val="БАЗА  "/>
      <sheetName val="Технич_лист"/>
      <sheetName val="МТР_Газ_України"/>
      <sheetName val="до_викупа"/>
      <sheetName val="БАЗА__"/>
      <sheetName val="Ener_"/>
      <sheetName val="7__інші_витрати"/>
      <sheetName val="Розш__ел__витрат_за_9_місяців"/>
      <sheetName val="Спис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рэс п"/>
      <sheetName val="реестр_заявок2"/>
      <sheetName val="Note2_to_do_"/>
      <sheetName val="МТР_Газ_України"/>
      <sheetName val="7__Інші_витрати"/>
      <sheetName val="база__"/>
      <sheetName val="додаток__3"/>
      <sheetName val="mt_bk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  <sheetName val="БАЗА__1"/>
      <sheetName val="БАЗА___(2)1"/>
      <sheetName val="БАЗА___(3)1"/>
      <sheetName val="БАЗА___(4)1"/>
      <sheetName val="БАЗА___(5)1"/>
      <sheetName val="БАЗА___(6)1"/>
      <sheetName val="БАЗА___(7)1"/>
      <sheetName val="БАЗА___(8)1"/>
      <sheetName val="БАЗА___(9)1"/>
      <sheetName val="БАЗА___(10)1"/>
      <sheetName val="БАЗА___(12)1"/>
      <sheetName val="БАЗА___(11)1"/>
      <sheetName val="БАЗА___(13)1"/>
      <sheetName val="БАЗА___(14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  <sheetName val="МТР_Газ_України1"/>
      <sheetName val="реестр_заявок1"/>
      <sheetName val="7__Інші_витрати"/>
      <sheetName val="БАЗА__"/>
      <sheetName val="до_викупа"/>
      <sheetName val="Note2_to_do_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1993"/>
      <sheetName val="gdp"/>
      <sheetName val="Assumptions"/>
      <sheetName val="consolidation hq formatted"/>
      <sheetName val="1_Структура_по_елементах"/>
      <sheetName val="7__інші_витрати"/>
      <sheetName val="МТР_Газ_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6"/>
  <sheetViews>
    <sheetView zoomScale="50" zoomScaleNormal="50" zoomScaleSheetLayoutView="65" workbookViewId="0">
      <selection activeCell="A2" sqref="A2"/>
    </sheetView>
  </sheetViews>
  <sheetFormatPr defaultColWidth="9.140625" defaultRowHeight="18.75"/>
  <cols>
    <col min="1" max="1" width="83.28515625" style="2" customWidth="1"/>
    <col min="2" max="2" width="10.85546875" style="12" customWidth="1"/>
    <col min="3" max="5" width="23" style="12" customWidth="1"/>
    <col min="6" max="6" width="23" style="2" customWidth="1"/>
    <col min="7" max="8" width="24.85546875" style="2" customWidth="1"/>
    <col min="9" max="9" width="24.5703125" style="2" customWidth="1"/>
    <col min="10" max="10" width="26.140625" style="2" customWidth="1"/>
    <col min="11" max="16384" width="9.140625" style="2"/>
  </cols>
  <sheetData>
    <row r="1" spans="1:10" ht="18" customHeight="1">
      <c r="A1" s="46"/>
      <c r="B1" s="191"/>
      <c r="C1" s="191"/>
      <c r="D1" s="191"/>
      <c r="E1" s="191"/>
      <c r="G1" s="127"/>
    </row>
    <row r="2" spans="1:10" ht="18" customHeight="1">
      <c r="A2" s="46"/>
      <c r="B2" s="191"/>
      <c r="C2" s="191"/>
      <c r="D2" s="191"/>
      <c r="E2" s="191"/>
      <c r="G2" s="194"/>
      <c r="H2" s="194"/>
      <c r="I2" s="194"/>
    </row>
    <row r="3" spans="1:10" ht="18" customHeight="1">
      <c r="A3" s="265"/>
      <c r="B3" s="265"/>
      <c r="C3" s="48"/>
      <c r="D3" s="46"/>
      <c r="E3" s="46"/>
      <c r="F3" s="46"/>
      <c r="G3" s="127"/>
      <c r="H3" s="194"/>
      <c r="I3" s="194"/>
      <c r="J3" s="194"/>
    </row>
    <row r="4" spans="1:10" ht="18" customHeight="1">
      <c r="A4" s="194"/>
      <c r="B4" s="48"/>
      <c r="C4" s="48"/>
      <c r="D4" s="47"/>
      <c r="E4" s="47"/>
      <c r="F4" s="47"/>
      <c r="I4" s="194"/>
      <c r="J4" s="194"/>
    </row>
    <row r="5" spans="1:10" ht="18" customHeight="1">
      <c r="A5" s="48"/>
      <c r="B5" s="48"/>
      <c r="C5" s="48"/>
      <c r="D5" s="194"/>
      <c r="E5" s="202"/>
      <c r="F5" s="202"/>
    </row>
    <row r="6" spans="1:10" ht="18" customHeight="1">
      <c r="A6" s="48"/>
      <c r="B6" s="48"/>
      <c r="C6" s="48"/>
      <c r="D6" s="194"/>
      <c r="E6" s="202"/>
      <c r="F6" s="202"/>
    </row>
    <row r="7" spans="1:10" ht="18" customHeight="1">
      <c r="A7" s="203"/>
      <c r="B7" s="46"/>
      <c r="C7" s="46"/>
      <c r="D7" s="46"/>
      <c r="E7" s="204"/>
      <c r="F7" s="205"/>
      <c r="G7" s="268" t="s">
        <v>0</v>
      </c>
      <c r="H7" s="268"/>
      <c r="I7" s="268"/>
      <c r="J7" s="268"/>
    </row>
    <row r="8" spans="1:10" ht="18" customHeight="1">
      <c r="A8" s="203"/>
      <c r="B8" s="46"/>
      <c r="C8" s="46"/>
      <c r="D8" s="46"/>
      <c r="E8" s="204"/>
      <c r="F8" s="205"/>
      <c r="G8" s="202"/>
      <c r="H8" s="202"/>
      <c r="I8" s="202"/>
      <c r="J8" s="202"/>
    </row>
    <row r="9" spans="1:10" ht="18" customHeight="1">
      <c r="A9" s="266"/>
      <c r="B9" s="270"/>
      <c r="C9" s="138"/>
      <c r="D9" s="138"/>
      <c r="E9" s="46"/>
      <c r="F9" s="206"/>
      <c r="G9" s="253" t="s">
        <v>452</v>
      </c>
      <c r="H9" s="253"/>
      <c r="I9" s="253"/>
      <c r="J9" s="253"/>
    </row>
    <row r="10" spans="1:10" ht="18" customHeight="1">
      <c r="A10" s="271"/>
      <c r="B10" s="271"/>
      <c r="C10" s="271"/>
      <c r="D10" s="271"/>
      <c r="E10" s="48"/>
      <c r="F10" s="47"/>
      <c r="G10" s="272"/>
      <c r="H10" s="272"/>
      <c r="I10" s="272"/>
      <c r="J10" s="272"/>
    </row>
    <row r="11" spans="1:10" ht="18" customHeight="1">
      <c r="A11" s="194"/>
      <c r="B11" s="194"/>
      <c r="C11" s="194"/>
      <c r="D11" s="194"/>
      <c r="E11" s="48"/>
      <c r="F11" s="47"/>
      <c r="G11" s="194"/>
      <c r="H11" s="194"/>
      <c r="I11" s="194"/>
      <c r="J11" s="194"/>
    </row>
    <row r="12" spans="1:10" ht="18" customHeight="1">
      <c r="A12" s="266"/>
      <c r="B12" s="270"/>
      <c r="C12" s="266"/>
      <c r="D12" s="270"/>
      <c r="E12" s="48"/>
      <c r="F12" s="47"/>
      <c r="G12" s="200" t="s">
        <v>450</v>
      </c>
      <c r="H12" s="200"/>
      <c r="I12" s="200"/>
      <c r="J12" s="200" t="s">
        <v>451</v>
      </c>
    </row>
    <row r="13" spans="1:10" ht="18" customHeight="1">
      <c r="A13" s="138"/>
      <c r="B13" s="201"/>
      <c r="C13" s="138"/>
      <c r="D13" s="201"/>
      <c r="E13" s="48"/>
      <c r="F13" s="47"/>
      <c r="G13" s="269" t="s">
        <v>453</v>
      </c>
      <c r="H13" s="269"/>
      <c r="I13" s="269"/>
      <c r="J13" s="269"/>
    </row>
    <row r="14" spans="1:10" ht="18" customHeight="1">
      <c r="A14" s="266"/>
      <c r="B14" s="266"/>
      <c r="C14" s="48"/>
      <c r="D14" s="46"/>
      <c r="E14" s="46"/>
      <c r="F14" s="46"/>
      <c r="G14" s="266"/>
      <c r="H14" s="266"/>
      <c r="I14" s="266"/>
      <c r="J14" s="266"/>
    </row>
    <row r="15" spans="1:10" ht="18" customHeight="1">
      <c r="A15" s="265"/>
      <c r="B15" s="267"/>
      <c r="C15" s="46"/>
      <c r="D15" s="47"/>
      <c r="E15" s="47"/>
      <c r="F15" s="47"/>
      <c r="G15" s="46"/>
      <c r="H15" s="46"/>
      <c r="I15" s="138"/>
      <c r="J15" s="138"/>
    </row>
    <row r="16" spans="1:10" ht="19.5" customHeight="1">
      <c r="A16" s="22"/>
      <c r="B16" s="22"/>
      <c r="C16" s="22"/>
      <c r="D16" s="191"/>
      <c r="E16" s="191"/>
      <c r="G16" s="199"/>
    </row>
    <row r="17" spans="1:10" ht="18" customHeight="1">
      <c r="A17" s="138"/>
      <c r="B17" s="139"/>
      <c r="C17" s="138"/>
      <c r="D17" s="139"/>
      <c r="E17" s="48"/>
      <c r="F17" s="47"/>
      <c r="G17" s="103"/>
      <c r="H17" s="103"/>
      <c r="I17" s="103"/>
      <c r="J17" s="103"/>
    </row>
    <row r="18" spans="1:10" ht="43.5" customHeight="1">
      <c r="A18" s="253"/>
      <c r="B18" s="253"/>
      <c r="C18" s="253"/>
      <c r="D18" s="253"/>
      <c r="E18" s="47"/>
      <c r="F18" s="47"/>
      <c r="G18" s="248" t="s">
        <v>1</v>
      </c>
      <c r="H18" s="250"/>
      <c r="I18" s="255" t="s">
        <v>2</v>
      </c>
      <c r="J18" s="255"/>
    </row>
    <row r="19" spans="1:10" ht="28.5" customHeight="1">
      <c r="A19" s="233" t="s">
        <v>3</v>
      </c>
      <c r="B19" s="256" t="s">
        <v>410</v>
      </c>
      <c r="C19" s="257"/>
      <c r="D19" s="257"/>
      <c r="E19" s="257"/>
      <c r="F19" s="258"/>
      <c r="G19" s="261" t="s">
        <v>4</v>
      </c>
      <c r="H19" s="263">
        <v>36778980</v>
      </c>
      <c r="I19" s="241" t="s">
        <v>5</v>
      </c>
      <c r="J19" s="254"/>
    </row>
    <row r="20" spans="1:10" ht="28.5" customHeight="1">
      <c r="A20" s="233"/>
      <c r="B20" s="259"/>
      <c r="C20" s="253"/>
      <c r="D20" s="253"/>
      <c r="E20" s="253"/>
      <c r="F20" s="260"/>
      <c r="G20" s="262"/>
      <c r="H20" s="264"/>
      <c r="I20" s="241"/>
      <c r="J20" s="255"/>
    </row>
    <row r="21" spans="1:10" ht="28.5" customHeight="1">
      <c r="A21" s="116" t="s">
        <v>6</v>
      </c>
      <c r="B21" s="230" t="s">
        <v>411</v>
      </c>
      <c r="C21" s="231"/>
      <c r="D21" s="231"/>
      <c r="E21" s="231"/>
      <c r="F21" s="232"/>
      <c r="G21" s="116" t="s">
        <v>7</v>
      </c>
      <c r="H21" s="172">
        <v>150</v>
      </c>
      <c r="I21" s="241" t="s">
        <v>455</v>
      </c>
      <c r="J21" s="254"/>
    </row>
    <row r="22" spans="1:10" ht="28.5" customHeight="1">
      <c r="A22" s="116" t="s">
        <v>8</v>
      </c>
      <c r="B22" s="230" t="s">
        <v>412</v>
      </c>
      <c r="C22" s="231"/>
      <c r="D22" s="231"/>
      <c r="E22" s="231"/>
      <c r="F22" s="232"/>
      <c r="G22" s="116" t="s">
        <v>9</v>
      </c>
      <c r="H22" s="172">
        <v>9074</v>
      </c>
      <c r="I22" s="241"/>
      <c r="J22" s="255"/>
    </row>
    <row r="23" spans="1:10" ht="28.5" customHeight="1">
      <c r="A23" s="116" t="s">
        <v>10</v>
      </c>
      <c r="B23" s="230" t="s">
        <v>413</v>
      </c>
      <c r="C23" s="231"/>
      <c r="D23" s="231"/>
      <c r="E23" s="231"/>
      <c r="F23" s="232"/>
      <c r="G23" s="116" t="s">
        <v>11</v>
      </c>
      <c r="H23" s="172" t="s">
        <v>408</v>
      </c>
      <c r="I23" s="241" t="s">
        <v>455</v>
      </c>
      <c r="J23" s="251"/>
    </row>
    <row r="24" spans="1:10" ht="28.5" customHeight="1">
      <c r="A24" s="116" t="s">
        <v>12</v>
      </c>
      <c r="B24" s="248"/>
      <c r="C24" s="249"/>
      <c r="D24" s="249"/>
      <c r="E24" s="249"/>
      <c r="F24" s="249"/>
      <c r="G24" s="249"/>
      <c r="H24" s="250"/>
      <c r="I24" s="241"/>
      <c r="J24" s="252"/>
    </row>
    <row r="25" spans="1:10" ht="28.5" customHeight="1">
      <c r="A25" s="116" t="s">
        <v>13</v>
      </c>
      <c r="B25" s="230" t="s">
        <v>448</v>
      </c>
      <c r="C25" s="231"/>
      <c r="D25" s="231"/>
      <c r="E25" s="231"/>
      <c r="F25" s="231"/>
      <c r="G25" s="231"/>
      <c r="H25" s="232"/>
      <c r="I25" s="241" t="s">
        <v>455</v>
      </c>
      <c r="J25" s="247"/>
    </row>
    <row r="26" spans="1:10" ht="28.5" customHeight="1">
      <c r="A26" s="116" t="s">
        <v>14</v>
      </c>
      <c r="B26" s="248"/>
      <c r="C26" s="249"/>
      <c r="D26" s="249"/>
      <c r="E26" s="249"/>
      <c r="F26" s="249"/>
      <c r="G26" s="249"/>
      <c r="H26" s="250"/>
      <c r="I26" s="241"/>
      <c r="J26" s="247"/>
    </row>
    <row r="27" spans="1:10" ht="28.5" customHeight="1">
      <c r="A27" s="116" t="s">
        <v>15</v>
      </c>
      <c r="B27" s="230">
        <v>118</v>
      </c>
      <c r="C27" s="231"/>
      <c r="D27" s="231"/>
      <c r="E27" s="231"/>
      <c r="F27" s="231"/>
      <c r="G27" s="231"/>
      <c r="H27" s="232"/>
      <c r="I27" s="241" t="s">
        <v>455</v>
      </c>
      <c r="J27" s="247"/>
    </row>
    <row r="28" spans="1:10" ht="28.5" customHeight="1">
      <c r="A28" s="116" t="s">
        <v>16</v>
      </c>
      <c r="B28" s="230" t="s">
        <v>414</v>
      </c>
      <c r="C28" s="231"/>
      <c r="D28" s="231"/>
      <c r="E28" s="231"/>
      <c r="F28" s="231"/>
      <c r="G28" s="231"/>
      <c r="H28" s="232"/>
      <c r="I28" s="241"/>
      <c r="J28" s="247"/>
    </row>
    <row r="29" spans="1:10" ht="28.5" customHeight="1">
      <c r="A29" s="116" t="s">
        <v>17</v>
      </c>
      <c r="B29" s="230" t="s">
        <v>449</v>
      </c>
      <c r="C29" s="231"/>
      <c r="D29" s="231"/>
      <c r="E29" s="231"/>
      <c r="F29" s="231"/>
      <c r="G29" s="232"/>
      <c r="H29" s="233" t="s">
        <v>18</v>
      </c>
      <c r="I29" s="233"/>
      <c r="J29" s="168" t="s">
        <v>409</v>
      </c>
    </row>
    <row r="30" spans="1:10" ht="28.5" customHeight="1">
      <c r="A30" s="116" t="s">
        <v>19</v>
      </c>
      <c r="B30" s="230" t="s">
        <v>447</v>
      </c>
      <c r="C30" s="231"/>
      <c r="D30" s="231"/>
      <c r="E30" s="231"/>
      <c r="F30" s="231"/>
      <c r="G30" s="232"/>
      <c r="H30" s="233" t="s">
        <v>20</v>
      </c>
      <c r="I30" s="233"/>
      <c r="J30" s="49"/>
    </row>
    <row r="31" spans="1:10" ht="18.75" customHeight="1">
      <c r="A31" s="96"/>
      <c r="B31" s="96"/>
      <c r="C31" s="96"/>
      <c r="D31" s="96"/>
      <c r="E31" s="96"/>
      <c r="F31" s="96"/>
      <c r="G31" s="96"/>
      <c r="H31" s="94"/>
      <c r="I31" s="46"/>
      <c r="J31" s="48"/>
    </row>
    <row r="32" spans="1:10" ht="18.95" customHeight="1">
      <c r="B32" s="161"/>
      <c r="C32" s="161"/>
      <c r="D32" s="161"/>
      <c r="E32" s="161"/>
    </row>
    <row r="33" spans="1:10" ht="24" customHeight="1">
      <c r="A33" s="234" t="s">
        <v>21</v>
      </c>
      <c r="B33" s="234"/>
      <c r="C33" s="234"/>
      <c r="D33" s="234"/>
      <c r="E33" s="234"/>
      <c r="F33" s="234"/>
      <c r="G33" s="234"/>
      <c r="H33" s="234"/>
      <c r="I33" s="234"/>
      <c r="J33" s="234"/>
    </row>
    <row r="34" spans="1:10" ht="18" customHeight="1">
      <c r="A34" s="234" t="s">
        <v>456</v>
      </c>
      <c r="B34" s="234"/>
      <c r="C34" s="234"/>
      <c r="D34" s="234"/>
      <c r="E34" s="234"/>
      <c r="F34" s="234"/>
      <c r="G34" s="234"/>
      <c r="H34" s="234"/>
      <c r="I34" s="234"/>
      <c r="J34" s="234"/>
    </row>
    <row r="35" spans="1:10" ht="18" customHeight="1">
      <c r="A35" s="234" t="s">
        <v>22</v>
      </c>
      <c r="B35" s="234"/>
      <c r="C35" s="234"/>
      <c r="D35" s="234"/>
      <c r="E35" s="234"/>
      <c r="F35" s="234"/>
      <c r="G35" s="234"/>
      <c r="H35" s="234"/>
      <c r="I35" s="234"/>
      <c r="J35" s="234"/>
    </row>
    <row r="36" spans="1:10" ht="13.5" customHeight="1">
      <c r="B36" s="13"/>
      <c r="C36" s="3"/>
      <c r="D36" s="13"/>
      <c r="E36" s="13"/>
      <c r="F36" s="13"/>
      <c r="G36" s="13"/>
      <c r="H36" s="13"/>
      <c r="I36" s="13"/>
      <c r="J36" s="13"/>
    </row>
    <row r="37" spans="1:10" ht="31.5" customHeight="1">
      <c r="A37" s="244" t="s">
        <v>23</v>
      </c>
      <c r="B37" s="241" t="s">
        <v>24</v>
      </c>
      <c r="C37" s="242" t="s">
        <v>25</v>
      </c>
      <c r="D37" s="242" t="s">
        <v>26</v>
      </c>
      <c r="E37" s="245" t="s">
        <v>27</v>
      </c>
      <c r="F37" s="241" t="s">
        <v>28</v>
      </c>
      <c r="G37" s="227" t="s">
        <v>29</v>
      </c>
      <c r="H37" s="228"/>
      <c r="I37" s="228"/>
      <c r="J37" s="229"/>
    </row>
    <row r="38" spans="1:10" ht="54.75" customHeight="1">
      <c r="A38" s="244"/>
      <c r="B38" s="241"/>
      <c r="C38" s="243"/>
      <c r="D38" s="243"/>
      <c r="E38" s="246"/>
      <c r="F38" s="241"/>
      <c r="G38" s="140" t="s">
        <v>30</v>
      </c>
      <c r="H38" s="140" t="s">
        <v>31</v>
      </c>
      <c r="I38" s="140" t="s">
        <v>32</v>
      </c>
      <c r="J38" s="140" t="s">
        <v>33</v>
      </c>
    </row>
    <row r="39" spans="1:10" ht="20.100000000000001" customHeight="1">
      <c r="A39" s="144">
        <v>1</v>
      </c>
      <c r="B39" s="140">
        <v>2</v>
      </c>
      <c r="C39" s="140">
        <v>3</v>
      </c>
      <c r="D39" s="140">
        <v>4</v>
      </c>
      <c r="E39" s="140">
        <v>5</v>
      </c>
      <c r="F39" s="140">
        <v>6</v>
      </c>
      <c r="G39" s="140">
        <v>7</v>
      </c>
      <c r="H39" s="140">
        <v>8</v>
      </c>
      <c r="I39" s="140">
        <v>9</v>
      </c>
      <c r="J39" s="140">
        <v>10</v>
      </c>
    </row>
    <row r="40" spans="1:10" ht="24.95" customHeight="1">
      <c r="A40" s="238" t="s">
        <v>34</v>
      </c>
      <c r="B40" s="239"/>
      <c r="C40" s="239"/>
      <c r="D40" s="239"/>
      <c r="E40" s="239"/>
      <c r="F40" s="239"/>
      <c r="G40" s="239"/>
      <c r="H40" s="239"/>
      <c r="I40" s="239"/>
      <c r="J40" s="240"/>
    </row>
    <row r="41" spans="1:10" ht="18.75" customHeight="1">
      <c r="A41" s="25" t="s">
        <v>35</v>
      </c>
      <c r="B41" s="51">
        <v>1000</v>
      </c>
      <c r="C41" s="42">
        <f>'I.Фін результат'!C24</f>
        <v>55184</v>
      </c>
      <c r="D41" s="42">
        <f>'I.Фін результат'!D24</f>
        <v>64469</v>
      </c>
      <c r="E41" s="42">
        <f>'I.Фін результат'!E24</f>
        <v>73974</v>
      </c>
      <c r="F41" s="42">
        <f>'I.Фін результат'!F24</f>
        <v>81616</v>
      </c>
      <c r="G41" s="29">
        <f>ROUND(F41*1.09,0)</f>
        <v>88961</v>
      </c>
      <c r="H41" s="29">
        <f>ROUND(G41*1.1,0)</f>
        <v>97857</v>
      </c>
      <c r="I41" s="29">
        <f>ROUND(H41*1.08,0)</f>
        <v>105686</v>
      </c>
      <c r="J41" s="29">
        <f>ROUND(I41*1.08,0)</f>
        <v>114141</v>
      </c>
    </row>
    <row r="42" spans="1:10" ht="18.75" customHeight="1">
      <c r="A42" s="25" t="s">
        <v>36</v>
      </c>
      <c r="B42" s="144">
        <v>1010</v>
      </c>
      <c r="C42" s="42">
        <f>'I.Фін результат'!C25</f>
        <v>-51089</v>
      </c>
      <c r="D42" s="42">
        <f>'I.Фін результат'!D25</f>
        <v>-56351</v>
      </c>
      <c r="E42" s="42">
        <f>'I.Фін результат'!E25</f>
        <v>-65290</v>
      </c>
      <c r="F42" s="42">
        <f>'I.Фін результат'!F25</f>
        <v>-71375</v>
      </c>
      <c r="G42" s="29">
        <f>ROUND(F42*1.082,0)</f>
        <v>-77228</v>
      </c>
      <c r="H42" s="29">
        <f>ROUND(G42*1.07,0)</f>
        <v>-82634</v>
      </c>
      <c r="I42" s="29">
        <f>ROUND(H42*1.072,0)</f>
        <v>-88584</v>
      </c>
      <c r="J42" s="29">
        <f>ROUND(I42*1.08,0)</f>
        <v>-95671</v>
      </c>
    </row>
    <row r="43" spans="1:10" ht="18.75" customHeight="1">
      <c r="A43" s="26" t="s">
        <v>37</v>
      </c>
      <c r="B43" s="141">
        <v>1020</v>
      </c>
      <c r="C43" s="42">
        <f t="shared" ref="C43:J43" si="0">SUM(C41,C42)</f>
        <v>4095</v>
      </c>
      <c r="D43" s="42">
        <f t="shared" si="0"/>
        <v>8118</v>
      </c>
      <c r="E43" s="42">
        <f t="shared" si="0"/>
        <v>8684</v>
      </c>
      <c r="F43" s="42">
        <f t="shared" si="0"/>
        <v>10241</v>
      </c>
      <c r="G43" s="42">
        <f t="shared" si="0"/>
        <v>11733</v>
      </c>
      <c r="H43" s="42">
        <f t="shared" si="0"/>
        <v>15223</v>
      </c>
      <c r="I43" s="42">
        <f t="shared" si="0"/>
        <v>17102</v>
      </c>
      <c r="J43" s="42">
        <f t="shared" si="0"/>
        <v>18470</v>
      </c>
    </row>
    <row r="44" spans="1:10" ht="18.75" customHeight="1">
      <c r="A44" s="27" t="s">
        <v>38</v>
      </c>
      <c r="B44" s="141">
        <v>1300</v>
      </c>
      <c r="C44" s="42">
        <f>'I.Фін результат'!C100</f>
        <v>1098</v>
      </c>
      <c r="D44" s="42">
        <f>'I.Фін результат'!D100</f>
        <v>3986</v>
      </c>
      <c r="E44" s="42">
        <f>'I.Фін результат'!E100</f>
        <v>4781</v>
      </c>
      <c r="F44" s="42">
        <f>'I.Фін результат'!F100</f>
        <v>2879</v>
      </c>
      <c r="G44" s="102" t="s">
        <v>39</v>
      </c>
      <c r="H44" s="102" t="s">
        <v>39</v>
      </c>
      <c r="I44" s="102" t="s">
        <v>39</v>
      </c>
      <c r="J44" s="102" t="s">
        <v>39</v>
      </c>
    </row>
    <row r="45" spans="1:10" ht="18.75" customHeight="1">
      <c r="A45" s="14" t="s">
        <v>40</v>
      </c>
      <c r="B45" s="52">
        <v>1200</v>
      </c>
      <c r="C45" s="42">
        <f>'I.Фін результат'!C94</f>
        <v>-2071</v>
      </c>
      <c r="D45" s="42">
        <f>'I.Фін результат'!D94</f>
        <v>30</v>
      </c>
      <c r="E45" s="42">
        <f>'I.Фін результат'!E94</f>
        <v>37</v>
      </c>
      <c r="F45" s="42">
        <f>'I.Фін результат'!F94</f>
        <v>31</v>
      </c>
      <c r="G45" s="41">
        <v>68</v>
      </c>
      <c r="H45" s="41">
        <v>82</v>
      </c>
      <c r="I45" s="41">
        <v>103</v>
      </c>
      <c r="J45" s="41">
        <v>142</v>
      </c>
    </row>
    <row r="46" spans="1:10" ht="24" customHeight="1">
      <c r="A46" s="235" t="s">
        <v>41</v>
      </c>
      <c r="B46" s="236"/>
      <c r="C46" s="236"/>
      <c r="D46" s="236"/>
      <c r="E46" s="236"/>
      <c r="F46" s="236"/>
      <c r="G46" s="236"/>
      <c r="H46" s="236"/>
      <c r="I46" s="236"/>
      <c r="J46" s="237"/>
    </row>
    <row r="47" spans="1:10" ht="18.75" customHeight="1">
      <c r="A47" s="55" t="s">
        <v>42</v>
      </c>
      <c r="B47" s="144">
        <v>2111</v>
      </c>
      <c r="C47" s="42">
        <f>'ІІ. Розр. з бюджетом'!F37</f>
        <v>0</v>
      </c>
      <c r="D47" s="42">
        <f>'ІІ. Розр. з бюджетом'!G37</f>
        <v>6</v>
      </c>
      <c r="E47" s="42">
        <f>'ІІ. Розр. з бюджетом'!H37</f>
        <v>8</v>
      </c>
      <c r="F47" s="42">
        <f>'ІІ. Розр. з бюджетом'!I37</f>
        <v>7</v>
      </c>
      <c r="G47" s="29" t="s">
        <v>39</v>
      </c>
      <c r="H47" s="29" t="s">
        <v>39</v>
      </c>
      <c r="I47" s="29" t="s">
        <v>39</v>
      </c>
      <c r="J47" s="29" t="s">
        <v>39</v>
      </c>
    </row>
    <row r="48" spans="1:10" ht="37.5" customHeight="1">
      <c r="A48" s="55" t="s">
        <v>43</v>
      </c>
      <c r="B48" s="144">
        <v>2112</v>
      </c>
      <c r="C48" s="42">
        <f>'ІІ. Розр. з бюджетом'!F26</f>
        <v>0</v>
      </c>
      <c r="D48" s="42">
        <f>'ІІ. Розр. з бюджетом'!G26</f>
        <v>0</v>
      </c>
      <c r="E48" s="42">
        <f>'ІІ. Розр. з бюджетом'!H26</f>
        <v>0</v>
      </c>
      <c r="F48" s="42">
        <f>'ІІ. Розр. з бюджетом'!I26</f>
        <v>0</v>
      </c>
      <c r="G48" s="29" t="s">
        <v>39</v>
      </c>
      <c r="H48" s="29" t="s">
        <v>39</v>
      </c>
      <c r="I48" s="29" t="s">
        <v>39</v>
      </c>
      <c r="J48" s="29" t="s">
        <v>39</v>
      </c>
    </row>
    <row r="49" spans="1:10" ht="37.5" customHeight="1">
      <c r="A49" s="56" t="s">
        <v>44</v>
      </c>
      <c r="B49" s="17">
        <v>2113</v>
      </c>
      <c r="C49" s="43">
        <f>'ІІ. Розр. з бюджетом'!F27</f>
        <v>0</v>
      </c>
      <c r="D49" s="43">
        <f>'ІІ. Розр. з бюджетом'!G27</f>
        <v>0</v>
      </c>
      <c r="E49" s="43">
        <f>'ІІ. Розр. з бюджетом'!H27</f>
        <v>0</v>
      </c>
      <c r="F49" s="43">
        <f>'ІІ. Розр. з бюджетом'!I27</f>
        <v>0</v>
      </c>
      <c r="G49" s="29" t="s">
        <v>39</v>
      </c>
      <c r="H49" s="29" t="s">
        <v>39</v>
      </c>
      <c r="I49" s="29" t="s">
        <v>39</v>
      </c>
      <c r="J49" s="29" t="s">
        <v>39</v>
      </c>
    </row>
    <row r="50" spans="1:10" ht="37.5" customHeight="1">
      <c r="A50" s="56" t="s">
        <v>45</v>
      </c>
      <c r="B50" s="17">
        <v>2131</v>
      </c>
      <c r="C50" s="42">
        <f>'ІІ. Розр. з бюджетом'!F40</f>
        <v>0</v>
      </c>
      <c r="D50" s="42">
        <f>'ІІ. Розр. з бюджетом'!G40</f>
        <v>0</v>
      </c>
      <c r="E50" s="42">
        <f>'ІІ. Розр. з бюджетом'!H40</f>
        <v>0</v>
      </c>
      <c r="F50" s="42">
        <f>'ІІ. Розр. з бюджетом'!I40</f>
        <v>0</v>
      </c>
      <c r="G50" s="29" t="s">
        <v>39</v>
      </c>
      <c r="H50" s="29" t="s">
        <v>39</v>
      </c>
      <c r="I50" s="29" t="s">
        <v>39</v>
      </c>
      <c r="J50" s="29" t="s">
        <v>39</v>
      </c>
    </row>
    <row r="51" spans="1:10" ht="63" customHeight="1">
      <c r="A51" s="56" t="s">
        <v>46</v>
      </c>
      <c r="B51" s="17">
        <v>2132</v>
      </c>
      <c r="C51" s="42">
        <f>'ІІ. Розр. з бюджетом'!F41</f>
        <v>0</v>
      </c>
      <c r="D51" s="42">
        <f>'ІІ. Розр. з бюджетом'!G41</f>
        <v>0</v>
      </c>
      <c r="E51" s="42">
        <f>'ІІ. Розр. з бюджетом'!H41</f>
        <v>0</v>
      </c>
      <c r="F51" s="42">
        <f>'ІІ. Розр. з бюджетом'!I41</f>
        <v>0</v>
      </c>
      <c r="G51" s="29" t="s">
        <v>39</v>
      </c>
      <c r="H51" s="29" t="s">
        <v>39</v>
      </c>
      <c r="I51" s="29" t="s">
        <v>39</v>
      </c>
      <c r="J51" s="29" t="s">
        <v>39</v>
      </c>
    </row>
    <row r="52" spans="1:10" ht="25.15" customHeight="1">
      <c r="A52" s="54" t="s">
        <v>47</v>
      </c>
      <c r="B52" s="39">
        <v>2200</v>
      </c>
      <c r="C52" s="42">
        <f>'ІІ. Розр. з бюджетом'!F49</f>
        <v>12572</v>
      </c>
      <c r="D52" s="42">
        <f>'ІІ. Розр. з бюджетом'!G49</f>
        <v>13627</v>
      </c>
      <c r="E52" s="42">
        <f>'ІІ. Розр. з бюджетом'!H49</f>
        <v>16430</v>
      </c>
      <c r="F52" s="42">
        <f>'ІІ. Розр. з бюджетом'!I49</f>
        <v>18344</v>
      </c>
      <c r="G52" s="53">
        <f>ROUND(F52*1.077,0)</f>
        <v>19756</v>
      </c>
      <c r="H52" s="53">
        <f>ROUND(G52*1.06,0)</f>
        <v>20941</v>
      </c>
      <c r="I52" s="53">
        <f>ROUND(H52*1.06,0)</f>
        <v>22197</v>
      </c>
      <c r="J52" s="53">
        <f>ROUND(I52*1.06,0)</f>
        <v>23529</v>
      </c>
    </row>
    <row r="53" spans="1:10" ht="24.95" customHeight="1">
      <c r="A53" s="216" t="s">
        <v>48</v>
      </c>
      <c r="B53" s="217"/>
      <c r="C53" s="217"/>
      <c r="D53" s="217"/>
      <c r="E53" s="217"/>
      <c r="F53" s="217"/>
      <c r="G53" s="217"/>
      <c r="H53" s="217"/>
      <c r="I53" s="217"/>
      <c r="J53" s="218"/>
    </row>
    <row r="54" spans="1:10" s="4" customFormat="1" ht="20.100000000000001" customHeight="1">
      <c r="A54" s="23" t="s">
        <v>49</v>
      </c>
      <c r="B54" s="8">
        <v>4000</v>
      </c>
      <c r="C54" s="42">
        <f>'ІV кап. інв. V кред. '!F7</f>
        <v>5601</v>
      </c>
      <c r="D54" s="42">
        <f>'ІV кап. інв. V кред. '!G7</f>
        <v>980</v>
      </c>
      <c r="E54" s="42">
        <f>'ІV кап. інв. V кред. '!H7</f>
        <v>1844</v>
      </c>
      <c r="F54" s="42">
        <f>'ІV кап. інв. V кред. '!I7</f>
        <v>3781</v>
      </c>
      <c r="G54" s="41">
        <v>4030</v>
      </c>
      <c r="H54" s="41">
        <v>4233</v>
      </c>
      <c r="I54" s="41">
        <v>4500</v>
      </c>
      <c r="J54" s="41">
        <v>4800</v>
      </c>
    </row>
    <row r="55" spans="1:10" ht="24.95" customHeight="1">
      <c r="A55" s="223" t="s">
        <v>50</v>
      </c>
      <c r="B55" s="224"/>
      <c r="C55" s="224"/>
      <c r="D55" s="224"/>
      <c r="E55" s="224"/>
      <c r="F55" s="224"/>
      <c r="G55" s="224"/>
      <c r="H55" s="224"/>
      <c r="I55" s="224"/>
      <c r="J55" s="225"/>
    </row>
    <row r="56" spans="1:10" ht="19.5" customHeight="1">
      <c r="A56" s="126" t="s">
        <v>51</v>
      </c>
      <c r="B56" s="125"/>
      <c r="C56" s="145"/>
      <c r="D56" s="145"/>
      <c r="E56" s="145"/>
      <c r="F56" s="145"/>
      <c r="G56" s="145"/>
      <c r="H56" s="145"/>
      <c r="I56" s="145"/>
      <c r="J56" s="146"/>
    </row>
    <row r="57" spans="1:10" ht="56.25" customHeight="1">
      <c r="A57" s="36" t="s">
        <v>52</v>
      </c>
      <c r="B57" s="152">
        <v>5010</v>
      </c>
      <c r="C57" s="210">
        <f>C45/C41</f>
        <v>-3.7528993911278632E-2</v>
      </c>
      <c r="D57" s="130">
        <f t="shared" ref="D57:J57" si="1">D45/D41</f>
        <v>4.6533993081946361E-4</v>
      </c>
      <c r="E57" s="130">
        <f t="shared" si="1"/>
        <v>5.0017573742125617E-4</v>
      </c>
      <c r="F57" s="130">
        <f t="shared" si="1"/>
        <v>3.7982748480690063E-4</v>
      </c>
      <c r="G57" s="130">
        <f>G45/G41</f>
        <v>7.6437989680871391E-4</v>
      </c>
      <c r="H57" s="130">
        <f t="shared" si="1"/>
        <v>8.3795742767507684E-4</v>
      </c>
      <c r="I57" s="130">
        <f t="shared" si="1"/>
        <v>9.7458509168669451E-4</v>
      </c>
      <c r="J57" s="130">
        <f t="shared" si="1"/>
        <v>1.2440753103617455E-3</v>
      </c>
    </row>
    <row r="58" spans="1:10" ht="93.75">
      <c r="A58" s="36" t="s">
        <v>53</v>
      </c>
      <c r="B58" s="152">
        <v>5011</v>
      </c>
      <c r="C58" s="210">
        <f>'I.Фін результат'!C78/ABS('I.Фін результат'!C25+'I.Фін результат'!C36+'I.Фін результат'!C59+'I.Фін результат'!C71)</f>
        <v>-6.5213396809488011E-2</v>
      </c>
      <c r="D58" s="130">
        <f>'I.Фін результат'!D78/ABS('I.Фін результат'!D25+'I.Фін результат'!D36+'I.Фін результат'!D59+'I.Фін результат'!D71)</f>
        <v>-2.0622597422175322E-2</v>
      </c>
      <c r="E58" s="130">
        <f>'I.Фін результат'!E78/ABS('I.Фін результат'!E25+'I.Фін результат'!E36+'I.Фін результат'!E59+'I.Фін результат'!E71)</f>
        <v>-2.4737758803577741E-2</v>
      </c>
      <c r="F58" s="130">
        <f>'I.Фін результат'!F78/ABS('I.Фін результат'!F25+'I.Фін результат'!F36+'I.Фін результат'!F59+'I.Фін результат'!F71)</f>
        <v>-1.8893838602190349E-2</v>
      </c>
      <c r="G58" s="211">
        <v>0.01</v>
      </c>
      <c r="H58" s="211">
        <v>0.01</v>
      </c>
      <c r="I58" s="132" t="s">
        <v>39</v>
      </c>
      <c r="J58" s="132" t="s">
        <v>39</v>
      </c>
    </row>
    <row r="59" spans="1:10" ht="234.75" customHeight="1">
      <c r="A59" s="36" t="s">
        <v>54</v>
      </c>
      <c r="B59" s="152">
        <v>5012</v>
      </c>
      <c r="C59" s="211">
        <v>-0.04</v>
      </c>
      <c r="D59" s="211">
        <v>-7.0000000000000007E-2</v>
      </c>
      <c r="E59" s="212">
        <f>((('I.Фін результат'!E25+'I.Фін результат'!E36+'I.Фін результат'!E59+'I.Фін результат'!E71)-('I.Фін результат'!D25+'I.Фін результат'!D36+'I.Фін результат'!D59+'I.Фін результат'!D71))/('I.Фін результат'!D25+'I.Фін результат'!D36+'I.Фін результат'!D59+'I.Фін результат'!D71))-((E76-100)/100)</f>
        <v>3.8141931107258623E-2</v>
      </c>
      <c r="F59" s="212">
        <f>((('I.Фін результат'!F25+'I.Фін результат'!F36+'I.Фін результат'!F59+'I.Фін результат'!F71)-('I.Фін результат'!D25+'I.Фін результат'!D36+'I.Фін результат'!D59+'I.Фін результат'!D71))/('I.Фін результат'!D25+'I.Фін результат'!D36+'I.Фін результат'!D59+'I.Фін результат'!D71))-((F76-100)/100)</f>
        <v>0.16824466721941653</v>
      </c>
      <c r="G59" s="211">
        <v>0.03</v>
      </c>
      <c r="H59" s="211">
        <v>0.03</v>
      </c>
      <c r="I59" s="132" t="s">
        <v>39</v>
      </c>
      <c r="J59" s="132" t="s">
        <v>39</v>
      </c>
    </row>
    <row r="60" spans="1:10" ht="56.25">
      <c r="A60" s="24" t="s">
        <v>55</v>
      </c>
      <c r="B60" s="152">
        <v>5013</v>
      </c>
      <c r="C60" s="210">
        <f>C44/C41</f>
        <v>1.9897071614960859E-2</v>
      </c>
      <c r="D60" s="130">
        <f>D44/D41</f>
        <v>6.1828165474879397E-2</v>
      </c>
      <c r="E60" s="130">
        <f>E44/E41</f>
        <v>6.4630816232730412E-2</v>
      </c>
      <c r="F60" s="130">
        <f>F44/F41</f>
        <v>3.5274946089002154E-2</v>
      </c>
      <c r="G60" s="211">
        <v>0.04</v>
      </c>
      <c r="H60" s="211">
        <v>0.04</v>
      </c>
      <c r="I60" s="132" t="s">
        <v>39</v>
      </c>
      <c r="J60" s="132" t="s">
        <v>39</v>
      </c>
    </row>
    <row r="61" spans="1:10" ht="45.75" customHeight="1">
      <c r="A61" s="24" t="s">
        <v>56</v>
      </c>
      <c r="B61" s="152">
        <v>5014</v>
      </c>
      <c r="C61" s="210">
        <f>IF(AND(C45&lt;0,C98&lt;0),C45/C98*-1,C45/C98)</f>
        <v>-4.8831671028742543E-2</v>
      </c>
      <c r="D61" s="130">
        <f>IF(AND(D45&lt;0,D98&lt;0),D45/D98*-1,D45/D98)</f>
        <v>6.8338686530444888E-4</v>
      </c>
      <c r="E61" s="130">
        <f>IF(AND(E45&lt;0,E98&lt;0),E45/E98*-1,E45/E98)</f>
        <v>8.7971658860172617E-4</v>
      </c>
      <c r="F61" s="130">
        <f>IF(AND(F45&lt;0,F98&lt;0),F45/F98*-1,F45/F98)</f>
        <v>7.526098567613498E-4</v>
      </c>
      <c r="G61" s="215">
        <v>8.0000000000000004E-4</v>
      </c>
      <c r="H61" s="215">
        <v>8.0000000000000004E-4</v>
      </c>
      <c r="I61" s="134" t="s">
        <v>39</v>
      </c>
      <c r="J61" s="134" t="s">
        <v>39</v>
      </c>
    </row>
    <row r="62" spans="1:10" ht="45.75" customHeight="1">
      <c r="A62" s="36" t="s">
        <v>57</v>
      </c>
      <c r="B62" s="152">
        <v>5015</v>
      </c>
      <c r="C62" s="210">
        <f>(C45/C88)</f>
        <v>-4.1493859069143074E-2</v>
      </c>
      <c r="D62" s="130">
        <f>(D45/D88)</f>
        <v>6.2575612198072672E-4</v>
      </c>
      <c r="E62" s="130">
        <f>(E45/E88)</f>
        <v>7.8225755301380582E-4</v>
      </c>
      <c r="F62" s="130">
        <f>(F45/F88)</f>
        <v>6.6731245291141961E-4</v>
      </c>
      <c r="G62" s="214">
        <v>6.9999999999999999E-4</v>
      </c>
      <c r="H62" s="215">
        <v>6.9999999999999999E-4</v>
      </c>
      <c r="I62" s="134" t="s">
        <v>39</v>
      </c>
      <c r="J62" s="134" t="s">
        <v>39</v>
      </c>
    </row>
    <row r="63" spans="1:10" ht="131.25" customHeight="1">
      <c r="A63" s="36" t="s">
        <v>58</v>
      </c>
      <c r="B63" s="152">
        <v>5016</v>
      </c>
      <c r="C63" s="211">
        <v>-7.6999999999999999E-2</v>
      </c>
      <c r="D63" s="211">
        <v>-6.7000000000000004E-2</v>
      </c>
      <c r="E63" s="130">
        <f>((E41-C41)/C41)-((E76-100)/100)</f>
        <v>0.22749724557842854</v>
      </c>
      <c r="F63" s="130">
        <f>((F41-D41)/D41)-((F76-100)/100)</f>
        <v>0.17197279312537803</v>
      </c>
      <c r="G63" s="210">
        <f>((G41-F41)/F41)-((G76-100)/100)</f>
        <v>1.0994608900215586E-2</v>
      </c>
      <c r="H63" s="210">
        <f>((H41-G41)/G41)-((H76-100)/100)</f>
        <v>1.9998875911916458E-2</v>
      </c>
      <c r="I63" s="213">
        <f>((I41-H41)/H41)-0.06</f>
        <v>2.0004496356928997E-2</v>
      </c>
      <c r="J63" s="213">
        <f>((J41-I41)/I41)-0.06</f>
        <v>2.0001135438941775E-2</v>
      </c>
    </row>
    <row r="64" spans="1:10">
      <c r="A64" s="35" t="s">
        <v>59</v>
      </c>
      <c r="B64" s="152"/>
      <c r="C64" s="131"/>
      <c r="D64" s="131"/>
      <c r="E64" s="131"/>
      <c r="F64" s="131"/>
      <c r="G64" s="133"/>
      <c r="H64" s="133"/>
      <c r="I64" s="133"/>
      <c r="J64" s="133"/>
    </row>
    <row r="65" spans="1:10" ht="75">
      <c r="A65" s="37" t="s">
        <v>60</v>
      </c>
      <c r="B65" s="151">
        <v>5020</v>
      </c>
      <c r="C65" s="210">
        <f>C98/(C89+C91)</f>
        <v>5.6547999999999998</v>
      </c>
      <c r="D65" s="210">
        <f>D98/(D89+D91)</f>
        <v>10.858026218154835</v>
      </c>
      <c r="E65" s="210">
        <f>E98/(E89+E91)</f>
        <v>8.0265267175572514</v>
      </c>
      <c r="F65" s="210">
        <f>F98/(F89+F91)</f>
        <v>7.8233618233618234</v>
      </c>
      <c r="G65" s="135">
        <v>9</v>
      </c>
      <c r="H65" s="135">
        <v>10</v>
      </c>
      <c r="I65" s="132" t="s">
        <v>39</v>
      </c>
      <c r="J65" s="132" t="s">
        <v>39</v>
      </c>
    </row>
    <row r="66" spans="1:10" ht="37.5">
      <c r="A66" s="24" t="s">
        <v>61</v>
      </c>
      <c r="B66" s="151">
        <v>5021</v>
      </c>
      <c r="C66" s="130">
        <v>0</v>
      </c>
      <c r="D66" s="130">
        <v>0</v>
      </c>
      <c r="E66" s="193">
        <v>0</v>
      </c>
      <c r="F66" s="130">
        <v>0</v>
      </c>
      <c r="G66" s="131">
        <v>0</v>
      </c>
      <c r="H66" s="131">
        <v>0</v>
      </c>
      <c r="I66" s="132" t="s">
        <v>39</v>
      </c>
      <c r="J66" s="132" t="s">
        <v>39</v>
      </c>
    </row>
    <row r="67" spans="1:10" ht="93.75">
      <c r="A67" s="24" t="s">
        <v>62</v>
      </c>
      <c r="B67" s="151">
        <v>5022</v>
      </c>
      <c r="C67" s="210">
        <f>((C92+C90)-(C87+C86))/C44</f>
        <v>-1.1238615664845173</v>
      </c>
      <c r="D67" s="210">
        <f>((D92+D90)-(D87+D86))/D44</f>
        <v>-1.1470145509282488</v>
      </c>
      <c r="E67" s="210">
        <f>((E92+E90)-(E87+E86))/E44</f>
        <v>-0.1349090148504497</v>
      </c>
      <c r="F67" s="210">
        <f>((F92+F90)-(F87+F86))/F44</f>
        <v>-0.30878777353247655</v>
      </c>
      <c r="G67" s="211">
        <v>-0.33</v>
      </c>
      <c r="H67" s="211">
        <v>-0.36</v>
      </c>
      <c r="I67" s="132" t="s">
        <v>39</v>
      </c>
      <c r="J67" s="132" t="s">
        <v>39</v>
      </c>
    </row>
    <row r="68" spans="1:10" ht="63" customHeight="1">
      <c r="A68" s="24" t="s">
        <v>63</v>
      </c>
      <c r="B68" s="151">
        <v>5023</v>
      </c>
      <c r="C68" s="130">
        <f>(C92+C90)/C98</f>
        <v>0</v>
      </c>
      <c r="D68" s="130">
        <f>(D92+D90)/D98</f>
        <v>0</v>
      </c>
      <c r="E68" s="130">
        <f>(E92+E90)/E98</f>
        <v>0</v>
      </c>
      <c r="F68" s="130">
        <f>(F92+F90)/F98</f>
        <v>0</v>
      </c>
      <c r="G68" s="131">
        <v>0</v>
      </c>
      <c r="H68" s="131">
        <v>0</v>
      </c>
      <c r="I68" s="132" t="s">
        <v>39</v>
      </c>
      <c r="J68" s="132" t="s">
        <v>39</v>
      </c>
    </row>
    <row r="69" spans="1:10" ht="75">
      <c r="A69" s="24" t="s">
        <v>64</v>
      </c>
      <c r="B69" s="151">
        <v>5024</v>
      </c>
      <c r="C69" s="210">
        <f>(C89+C91)/C88</f>
        <v>0.15026747610747129</v>
      </c>
      <c r="D69" s="210">
        <f>(D89+D91)/D88</f>
        <v>8.43310667056026E-2</v>
      </c>
      <c r="E69" s="210">
        <f>(E89+E91)/E88</f>
        <v>0.11078458318357683</v>
      </c>
      <c r="F69" s="210">
        <f>(F89+F91)/F88</f>
        <v>0.11333548595414918</v>
      </c>
      <c r="G69" s="213">
        <v>0.11</v>
      </c>
      <c r="H69" s="213">
        <v>0.11</v>
      </c>
      <c r="I69" s="134" t="s">
        <v>39</v>
      </c>
      <c r="J69" s="134" t="s">
        <v>39</v>
      </c>
    </row>
    <row r="70" spans="1:10">
      <c r="A70" s="35" t="s">
        <v>65</v>
      </c>
      <c r="B70" s="151"/>
      <c r="C70" s="131"/>
      <c r="D70" s="131"/>
      <c r="E70" s="131"/>
      <c r="F70" s="131"/>
      <c r="G70" s="133"/>
      <c r="H70" s="133"/>
      <c r="I70" s="134"/>
      <c r="J70" s="134"/>
    </row>
    <row r="71" spans="1:10" ht="58.5" customHeight="1">
      <c r="A71" s="24" t="s">
        <v>66</v>
      </c>
      <c r="B71" s="151">
        <v>5030</v>
      </c>
      <c r="C71" s="210">
        <f>C82/C91</f>
        <v>7.3592452830188675</v>
      </c>
      <c r="D71" s="210">
        <f>D82/D91</f>
        <v>11.761194029850746</v>
      </c>
      <c r="E71" s="210">
        <f>E82/E91</f>
        <v>8.2163839470417876</v>
      </c>
      <c r="F71" s="210">
        <f>F82/F91</f>
        <v>6.3226324237560192</v>
      </c>
      <c r="G71" s="213">
        <v>6</v>
      </c>
      <c r="H71" s="213">
        <v>6</v>
      </c>
      <c r="I71" s="134" t="s">
        <v>39</v>
      </c>
      <c r="J71" s="134" t="s">
        <v>39</v>
      </c>
    </row>
    <row r="72" spans="1:10" ht="56.25">
      <c r="A72" s="24" t="s">
        <v>67</v>
      </c>
      <c r="B72" s="151">
        <v>5031</v>
      </c>
      <c r="C72" s="210">
        <f>(C82-C83)/C91</f>
        <v>5.0332075471698117</v>
      </c>
      <c r="D72" s="210">
        <f>(D82-D83)/D91</f>
        <v>8.3715903242408647</v>
      </c>
      <c r="E72" s="210">
        <f>(E82-E83)/E91</f>
        <v>5.6843194042201075</v>
      </c>
      <c r="F72" s="210">
        <f>(F82-F83)/F91</f>
        <v>3.9791332263242376</v>
      </c>
      <c r="G72" s="213">
        <v>3</v>
      </c>
      <c r="H72" s="213">
        <v>3</v>
      </c>
      <c r="I72" s="134" t="s">
        <v>39</v>
      </c>
      <c r="J72" s="134" t="s">
        <v>39</v>
      </c>
    </row>
    <row r="73" spans="1:10" ht="56.25">
      <c r="A73" s="24" t="s">
        <v>68</v>
      </c>
      <c r="B73" s="151">
        <v>5032</v>
      </c>
      <c r="C73" s="210">
        <f>(C87+C86)/C91</f>
        <v>0.46566037735849058</v>
      </c>
      <c r="D73" s="210">
        <f>(D87+D86)/D91</f>
        <v>2.353062274832733</v>
      </c>
      <c r="E73" s="210">
        <f>(E87+E86)/E91</f>
        <v>0.26685974348365743</v>
      </c>
      <c r="F73" s="210">
        <f>(F87+F86)/F91</f>
        <v>0.28539325842696628</v>
      </c>
      <c r="G73" s="213">
        <v>0.7</v>
      </c>
      <c r="H73" s="213">
        <v>0.7</v>
      </c>
      <c r="I73" s="134" t="s">
        <v>39</v>
      </c>
      <c r="J73" s="134" t="s">
        <v>39</v>
      </c>
    </row>
    <row r="74" spans="1:10" ht="75">
      <c r="A74" s="24" t="s">
        <v>69</v>
      </c>
      <c r="B74" s="151">
        <v>5033</v>
      </c>
      <c r="C74" s="210">
        <f>C84*365/C41</f>
        <v>22.574387503624237</v>
      </c>
      <c r="D74" s="210">
        <f>D84*365/D41</f>
        <v>22.080379717383547</v>
      </c>
      <c r="E74" s="210">
        <f>E84*365/E41</f>
        <v>25.277732716900534</v>
      </c>
      <c r="F74" s="210">
        <f>F84*365/F41</f>
        <v>23.389408939423642</v>
      </c>
      <c r="G74" s="213">
        <v>22</v>
      </c>
      <c r="H74" s="213">
        <v>22</v>
      </c>
      <c r="I74" s="134" t="s">
        <v>39</v>
      </c>
      <c r="J74" s="134" t="s">
        <v>39</v>
      </c>
    </row>
    <row r="75" spans="1:10" ht="75">
      <c r="A75" s="24" t="s">
        <v>70</v>
      </c>
      <c r="B75" s="151">
        <v>5034</v>
      </c>
      <c r="C75" s="210">
        <f>C93*365/ABS(C42)</f>
        <v>0.9716377302354714</v>
      </c>
      <c r="D75" s="210">
        <f>D93*365/ABS(D42)</f>
        <v>1.0363613777927632</v>
      </c>
      <c r="E75" s="210">
        <f>E93*365/ABS(E42)</f>
        <v>0.76589064175218258</v>
      </c>
      <c r="F75" s="210">
        <f>F93*365/ABS(F42)</f>
        <v>1.6824518388791594</v>
      </c>
      <c r="G75" s="213">
        <v>1</v>
      </c>
      <c r="H75" s="213">
        <v>0.8</v>
      </c>
      <c r="I75" s="134" t="s">
        <v>39</v>
      </c>
      <c r="J75" s="134" t="s">
        <v>39</v>
      </c>
    </row>
    <row r="76" spans="1:10" ht="37.5">
      <c r="A76" s="24" t="s">
        <v>71</v>
      </c>
      <c r="B76" s="151">
        <v>5040</v>
      </c>
      <c r="C76" s="135">
        <v>108</v>
      </c>
      <c r="D76" s="135">
        <v>110.4</v>
      </c>
      <c r="E76" s="135">
        <v>111.3</v>
      </c>
      <c r="F76" s="135">
        <v>109.4</v>
      </c>
      <c r="G76" s="136">
        <v>107.9</v>
      </c>
      <c r="H76" s="136">
        <v>108</v>
      </c>
      <c r="I76" s="137" t="s">
        <v>39</v>
      </c>
      <c r="J76" s="137" t="s">
        <v>39</v>
      </c>
    </row>
    <row r="77" spans="1:10" ht="24.95" customHeight="1">
      <c r="A77" s="220" t="s">
        <v>72</v>
      </c>
      <c r="B77" s="221"/>
      <c r="C77" s="221"/>
      <c r="D77" s="221"/>
      <c r="E77" s="221"/>
      <c r="F77" s="221"/>
      <c r="G77" s="221"/>
      <c r="H77" s="221"/>
      <c r="I77" s="221"/>
      <c r="J77" s="222"/>
    </row>
    <row r="78" spans="1:10" ht="18.75" customHeight="1">
      <c r="A78" s="24" t="s">
        <v>73</v>
      </c>
      <c r="B78" s="144">
        <v>6000</v>
      </c>
      <c r="C78" s="29">
        <v>30409</v>
      </c>
      <c r="D78" s="29">
        <v>25090</v>
      </c>
      <c r="E78" s="29">
        <v>27440</v>
      </c>
      <c r="F78" s="29">
        <v>26760</v>
      </c>
      <c r="G78" s="9" t="s">
        <v>39</v>
      </c>
      <c r="H78" s="9" t="s">
        <v>39</v>
      </c>
      <c r="I78" s="9" t="s">
        <v>39</v>
      </c>
      <c r="J78" s="9" t="s">
        <v>39</v>
      </c>
    </row>
    <row r="79" spans="1:10" ht="18.600000000000001" customHeight="1">
      <c r="A79" s="24" t="s">
        <v>74</v>
      </c>
      <c r="B79" s="144">
        <v>6001</v>
      </c>
      <c r="C79" s="42">
        <f>C80-C81</f>
        <v>30393</v>
      </c>
      <c r="D79" s="42">
        <f>D80-D81</f>
        <v>25080</v>
      </c>
      <c r="E79" s="42">
        <f>E80-E81</f>
        <v>27420</v>
      </c>
      <c r="F79" s="42">
        <f>F80-F81</f>
        <v>26760</v>
      </c>
      <c r="G79" s="9" t="s">
        <v>39</v>
      </c>
      <c r="H79" s="9" t="s">
        <v>39</v>
      </c>
      <c r="I79" s="9" t="s">
        <v>39</v>
      </c>
      <c r="J79" s="9" t="s">
        <v>39</v>
      </c>
    </row>
    <row r="80" spans="1:10" ht="18.75" customHeight="1">
      <c r="A80" s="24" t="s">
        <v>75</v>
      </c>
      <c r="B80" s="144">
        <v>6002</v>
      </c>
      <c r="C80" s="29">
        <v>61309</v>
      </c>
      <c r="D80" s="29">
        <v>61796</v>
      </c>
      <c r="E80" s="29">
        <v>64998</v>
      </c>
      <c r="F80" s="29">
        <v>68779</v>
      </c>
      <c r="G80" s="9" t="s">
        <v>39</v>
      </c>
      <c r="H80" s="9" t="s">
        <v>39</v>
      </c>
      <c r="I80" s="9" t="s">
        <v>39</v>
      </c>
      <c r="J80" s="9" t="s">
        <v>39</v>
      </c>
    </row>
    <row r="81" spans="1:10" ht="18.600000000000001" customHeight="1">
      <c r="A81" s="24" t="s">
        <v>454</v>
      </c>
      <c r="B81" s="144">
        <v>6003</v>
      </c>
      <c r="C81" s="29">
        <v>30916</v>
      </c>
      <c r="D81" s="29">
        <v>36716</v>
      </c>
      <c r="E81" s="29">
        <v>37578</v>
      </c>
      <c r="F81" s="29">
        <v>42019</v>
      </c>
      <c r="G81" s="9" t="s">
        <v>39</v>
      </c>
      <c r="H81" s="9" t="s">
        <v>39</v>
      </c>
      <c r="I81" s="9" t="s">
        <v>39</v>
      </c>
      <c r="J81" s="9" t="s">
        <v>39</v>
      </c>
    </row>
    <row r="82" spans="1:10" ht="18.75" customHeight="1">
      <c r="A82" s="24" t="s">
        <v>76</v>
      </c>
      <c r="B82" s="144">
        <v>6010</v>
      </c>
      <c r="C82" s="29">
        <v>19502</v>
      </c>
      <c r="D82" s="29">
        <v>22852</v>
      </c>
      <c r="E82" s="29">
        <v>19859</v>
      </c>
      <c r="F82" s="29">
        <v>19695</v>
      </c>
      <c r="G82" s="9" t="s">
        <v>39</v>
      </c>
      <c r="H82" s="9" t="s">
        <v>39</v>
      </c>
      <c r="I82" s="9" t="s">
        <v>39</v>
      </c>
      <c r="J82" s="9" t="s">
        <v>39</v>
      </c>
    </row>
    <row r="83" spans="1:10" ht="18.75" customHeight="1">
      <c r="A83" s="24" t="s">
        <v>77</v>
      </c>
      <c r="B83" s="144">
        <v>6011</v>
      </c>
      <c r="C83" s="29">
        <v>6164</v>
      </c>
      <c r="D83" s="29">
        <v>6586</v>
      </c>
      <c r="E83" s="29">
        <v>6120</v>
      </c>
      <c r="F83" s="29">
        <v>7300</v>
      </c>
      <c r="G83" s="9" t="s">
        <v>39</v>
      </c>
      <c r="H83" s="9" t="s">
        <v>39</v>
      </c>
      <c r="I83" s="9" t="s">
        <v>39</v>
      </c>
      <c r="J83" s="9" t="s">
        <v>39</v>
      </c>
    </row>
    <row r="84" spans="1:10" ht="18.75" customHeight="1">
      <c r="A84" s="24" t="s">
        <v>78</v>
      </c>
      <c r="B84" s="144">
        <v>6012</v>
      </c>
      <c r="C84" s="29">
        <v>3413</v>
      </c>
      <c r="D84" s="29">
        <v>3900</v>
      </c>
      <c r="E84" s="29">
        <v>5123</v>
      </c>
      <c r="F84" s="29">
        <v>5230</v>
      </c>
      <c r="G84" s="9" t="s">
        <v>39</v>
      </c>
      <c r="H84" s="9" t="s">
        <v>39</v>
      </c>
      <c r="I84" s="9" t="s">
        <v>39</v>
      </c>
      <c r="J84" s="9" t="s">
        <v>39</v>
      </c>
    </row>
    <row r="85" spans="1:10" ht="18.600000000000001" customHeight="1">
      <c r="A85" s="24" t="s">
        <v>79</v>
      </c>
      <c r="B85" s="144">
        <v>6013</v>
      </c>
      <c r="C85" s="29">
        <v>8576</v>
      </c>
      <c r="D85" s="29">
        <v>8300</v>
      </c>
      <c r="E85" s="29">
        <v>7832</v>
      </c>
      <c r="F85" s="29">
        <v>6084</v>
      </c>
      <c r="G85" s="9" t="s">
        <v>39</v>
      </c>
      <c r="H85" s="9" t="s">
        <v>39</v>
      </c>
      <c r="I85" s="9" t="s">
        <v>39</v>
      </c>
      <c r="J85" s="9" t="s">
        <v>39</v>
      </c>
    </row>
    <row r="86" spans="1:10" ht="18.600000000000001" customHeight="1">
      <c r="A86" s="24" t="s">
        <v>80</v>
      </c>
      <c r="B86" s="144">
        <v>6014</v>
      </c>
      <c r="C86" s="29"/>
      <c r="D86" s="29"/>
      <c r="E86" s="29"/>
      <c r="F86" s="29"/>
      <c r="G86" s="9" t="s">
        <v>39</v>
      </c>
      <c r="H86" s="9" t="s">
        <v>39</v>
      </c>
      <c r="I86" s="9" t="s">
        <v>39</v>
      </c>
      <c r="J86" s="9" t="s">
        <v>39</v>
      </c>
    </row>
    <row r="87" spans="1:10" ht="18.600000000000001" customHeight="1">
      <c r="A87" s="24" t="s">
        <v>81</v>
      </c>
      <c r="B87" s="144">
        <v>6015</v>
      </c>
      <c r="C87" s="29">
        <v>1234</v>
      </c>
      <c r="D87" s="29">
        <f>'ІІІ рух. гр. кшт.'!D83</f>
        <v>4572</v>
      </c>
      <c r="E87" s="29">
        <f>'ІІІ рух. гр. кшт.'!E83</f>
        <v>645</v>
      </c>
      <c r="F87" s="29">
        <f>'ІІІ рух. гр. кшт.'!F83</f>
        <v>889</v>
      </c>
      <c r="G87" s="9" t="s">
        <v>39</v>
      </c>
      <c r="H87" s="9" t="s">
        <v>39</v>
      </c>
      <c r="I87" s="9" t="s">
        <v>39</v>
      </c>
      <c r="J87" s="9" t="s">
        <v>39</v>
      </c>
    </row>
    <row r="88" spans="1:10" s="4" customFormat="1" ht="20.100000000000001" customHeight="1">
      <c r="A88" s="23" t="s">
        <v>82</v>
      </c>
      <c r="B88" s="141">
        <v>6020</v>
      </c>
      <c r="C88" s="41">
        <f>C78+C82</f>
        <v>49911</v>
      </c>
      <c r="D88" s="41">
        <f t="shared" ref="D88" si="2">D78+D82</f>
        <v>47942</v>
      </c>
      <c r="E88" s="41">
        <f>E78+E82</f>
        <v>47299</v>
      </c>
      <c r="F88" s="41">
        <f t="shared" ref="F88" si="3">F78+F82</f>
        <v>46455</v>
      </c>
      <c r="G88" s="40" t="s">
        <v>39</v>
      </c>
      <c r="H88" s="40" t="s">
        <v>39</v>
      </c>
      <c r="I88" s="40" t="s">
        <v>39</v>
      </c>
      <c r="J88" s="40" t="s">
        <v>39</v>
      </c>
    </row>
    <row r="89" spans="1:10" ht="18.600000000000001" customHeight="1">
      <c r="A89" s="24" t="s">
        <v>83</v>
      </c>
      <c r="B89" s="144">
        <v>6030</v>
      </c>
      <c r="C89" s="29">
        <v>4850</v>
      </c>
      <c r="D89" s="29">
        <v>2100</v>
      </c>
      <c r="E89" s="29">
        <v>2823</v>
      </c>
      <c r="F89" s="29">
        <v>2150</v>
      </c>
      <c r="G89" s="9" t="s">
        <v>39</v>
      </c>
      <c r="H89" s="9" t="s">
        <v>39</v>
      </c>
      <c r="I89" s="9" t="s">
        <v>39</v>
      </c>
      <c r="J89" s="9" t="s">
        <v>39</v>
      </c>
    </row>
    <row r="90" spans="1:10" ht="18.600000000000001" customHeight="1">
      <c r="A90" s="24" t="s">
        <v>84</v>
      </c>
      <c r="B90" s="144">
        <v>6031</v>
      </c>
      <c r="C90" s="29"/>
      <c r="D90" s="29"/>
      <c r="E90" s="29"/>
      <c r="F90" s="29"/>
      <c r="G90" s="9" t="s">
        <v>39</v>
      </c>
      <c r="H90" s="9" t="s">
        <v>39</v>
      </c>
      <c r="I90" s="9" t="s">
        <v>39</v>
      </c>
      <c r="J90" s="9" t="s">
        <v>39</v>
      </c>
    </row>
    <row r="91" spans="1:10" ht="18.600000000000001" customHeight="1">
      <c r="A91" s="24" t="s">
        <v>85</v>
      </c>
      <c r="B91" s="144">
        <v>6040</v>
      </c>
      <c r="C91" s="29">
        <v>2650</v>
      </c>
      <c r="D91" s="29">
        <v>1943</v>
      </c>
      <c r="E91" s="29">
        <v>2417</v>
      </c>
      <c r="F91" s="29">
        <v>3115</v>
      </c>
      <c r="G91" s="9" t="s">
        <v>39</v>
      </c>
      <c r="H91" s="9" t="s">
        <v>39</v>
      </c>
      <c r="I91" s="9" t="s">
        <v>39</v>
      </c>
      <c r="J91" s="9" t="s">
        <v>39</v>
      </c>
    </row>
    <row r="92" spans="1:10" ht="18.600000000000001" customHeight="1">
      <c r="A92" s="24" t="s">
        <v>86</v>
      </c>
      <c r="B92" s="144">
        <v>6041</v>
      </c>
      <c r="C92" s="29"/>
      <c r="D92" s="29"/>
      <c r="E92" s="29"/>
      <c r="F92" s="29"/>
      <c r="G92" s="9" t="s">
        <v>39</v>
      </c>
      <c r="H92" s="9" t="s">
        <v>39</v>
      </c>
      <c r="I92" s="9" t="s">
        <v>39</v>
      </c>
      <c r="J92" s="9" t="s">
        <v>39</v>
      </c>
    </row>
    <row r="93" spans="1:10" ht="18.75" customHeight="1">
      <c r="A93" s="24" t="s">
        <v>87</v>
      </c>
      <c r="B93" s="144">
        <v>6042</v>
      </c>
      <c r="C93" s="29">
        <v>136</v>
      </c>
      <c r="D93" s="29">
        <v>160</v>
      </c>
      <c r="E93" s="29">
        <v>137</v>
      </c>
      <c r="F93" s="29">
        <v>329</v>
      </c>
      <c r="G93" s="9" t="s">
        <v>39</v>
      </c>
      <c r="H93" s="9" t="s">
        <v>39</v>
      </c>
      <c r="I93" s="9" t="s">
        <v>39</v>
      </c>
      <c r="J93" s="9" t="s">
        <v>39</v>
      </c>
    </row>
    <row r="94" spans="1:10" ht="19.5" customHeight="1">
      <c r="A94" s="24" t="s">
        <v>88</v>
      </c>
      <c r="B94" s="144">
        <v>6043</v>
      </c>
      <c r="C94" s="29"/>
      <c r="D94" s="29"/>
      <c r="E94" s="29"/>
      <c r="F94" s="29"/>
      <c r="G94" s="9" t="s">
        <v>39</v>
      </c>
      <c r="H94" s="9" t="s">
        <v>39</v>
      </c>
      <c r="I94" s="9" t="s">
        <v>39</v>
      </c>
      <c r="J94" s="9" t="s">
        <v>39</v>
      </c>
    </row>
    <row r="95" spans="1:10" s="4" customFormat="1" ht="18.75" customHeight="1">
      <c r="A95" s="23" t="s">
        <v>89</v>
      </c>
      <c r="B95" s="141">
        <v>6050</v>
      </c>
      <c r="C95" s="53">
        <f>C89+C91</f>
        <v>7500</v>
      </c>
      <c r="D95" s="53">
        <f t="shared" ref="D95" si="4">D89+D91</f>
        <v>4043</v>
      </c>
      <c r="E95" s="53">
        <f t="shared" ref="E95:F95" si="5">E89+E91</f>
        <v>5240</v>
      </c>
      <c r="F95" s="53">
        <f t="shared" si="5"/>
        <v>5265</v>
      </c>
      <c r="G95" s="40" t="s">
        <v>39</v>
      </c>
      <c r="H95" s="40" t="s">
        <v>39</v>
      </c>
      <c r="I95" s="40" t="s">
        <v>39</v>
      </c>
      <c r="J95" s="40" t="s">
        <v>39</v>
      </c>
    </row>
    <row r="96" spans="1:10" ht="18.75" customHeight="1">
      <c r="A96" s="24" t="s">
        <v>90</v>
      </c>
      <c r="B96" s="144">
        <v>6060</v>
      </c>
      <c r="C96" s="29"/>
      <c r="D96" s="29"/>
      <c r="E96" s="29"/>
      <c r="F96" s="29"/>
      <c r="G96" s="9" t="s">
        <v>39</v>
      </c>
      <c r="H96" s="9" t="s">
        <v>39</v>
      </c>
      <c r="I96" s="9" t="s">
        <v>39</v>
      </c>
      <c r="J96" s="9" t="s">
        <v>39</v>
      </c>
    </row>
    <row r="97" spans="1:10" ht="18.75" customHeight="1">
      <c r="A97" s="24" t="s">
        <v>91</v>
      </c>
      <c r="B97" s="144">
        <v>6070</v>
      </c>
      <c r="C97" s="29"/>
      <c r="D97" s="29"/>
      <c r="E97" s="29"/>
      <c r="F97" s="29"/>
      <c r="G97" s="9" t="s">
        <v>39</v>
      </c>
      <c r="H97" s="9" t="s">
        <v>39</v>
      </c>
      <c r="I97" s="9" t="s">
        <v>39</v>
      </c>
      <c r="J97" s="9" t="s">
        <v>39</v>
      </c>
    </row>
    <row r="98" spans="1:10" s="4" customFormat="1" ht="18.75" customHeight="1">
      <c r="A98" s="23" t="s">
        <v>92</v>
      </c>
      <c r="B98" s="141">
        <v>6080</v>
      </c>
      <c r="C98" s="41">
        <f>C88-C95</f>
        <v>42411</v>
      </c>
      <c r="D98" s="41">
        <f t="shared" ref="D98" si="6">D88-D95</f>
        <v>43899</v>
      </c>
      <c r="E98" s="41">
        <f t="shared" ref="E98:F98" si="7">E88-E95</f>
        <v>42059</v>
      </c>
      <c r="F98" s="41">
        <f t="shared" si="7"/>
        <v>41190</v>
      </c>
      <c r="G98" s="40" t="s">
        <v>39</v>
      </c>
      <c r="H98" s="40" t="s">
        <v>39</v>
      </c>
      <c r="I98" s="40" t="s">
        <v>39</v>
      </c>
      <c r="J98" s="40" t="s">
        <v>39</v>
      </c>
    </row>
    <row r="99" spans="1:10" s="4" customFormat="1" ht="27" customHeight="1">
      <c r="A99" s="220" t="s">
        <v>93</v>
      </c>
      <c r="B99" s="221"/>
      <c r="C99" s="221"/>
      <c r="D99" s="221"/>
      <c r="E99" s="221"/>
      <c r="F99" s="221"/>
      <c r="G99" s="221"/>
      <c r="H99" s="221"/>
      <c r="I99" s="221"/>
      <c r="J99" s="222"/>
    </row>
    <row r="100" spans="1:10" s="4" customFormat="1" ht="18.75" customHeight="1">
      <c r="A100" s="106" t="s">
        <v>94</v>
      </c>
      <c r="B100" s="142">
        <v>7000</v>
      </c>
      <c r="C100" s="141"/>
      <c r="D100" s="141"/>
      <c r="E100" s="141"/>
      <c r="F100" s="42">
        <f>'ІV кап. інв. V кред. '!C37</f>
        <v>0</v>
      </c>
      <c r="G100" s="141"/>
      <c r="H100" s="141"/>
      <c r="I100" s="141"/>
      <c r="J100" s="141"/>
    </row>
    <row r="101" spans="1:10" s="4" customFormat="1" ht="18.75" customHeight="1">
      <c r="A101" s="35" t="s">
        <v>95</v>
      </c>
      <c r="B101" s="107" t="s">
        <v>96</v>
      </c>
      <c r="C101" s="42">
        <f>SUM(C102:C104)</f>
        <v>0</v>
      </c>
      <c r="D101" s="42">
        <f>SUM(D102:D104)</f>
        <v>0</v>
      </c>
      <c r="E101" s="42">
        <f>SUM(E102:E104)</f>
        <v>0</v>
      </c>
      <c r="F101" s="42">
        <f>SUM(F102:F104)</f>
        <v>0</v>
      </c>
      <c r="G101" s="41"/>
      <c r="H101" s="41"/>
      <c r="I101" s="41"/>
      <c r="J101" s="41"/>
    </row>
    <row r="102" spans="1:10" s="4" customFormat="1" ht="18.75" customHeight="1">
      <c r="A102" s="24" t="s">
        <v>97</v>
      </c>
      <c r="B102" s="108" t="s">
        <v>98</v>
      </c>
      <c r="C102" s="45"/>
      <c r="D102" s="45"/>
      <c r="E102" s="45"/>
      <c r="F102" s="29">
        <f>'ІV кап. інв. V кред. '!E28</f>
        <v>0</v>
      </c>
      <c r="G102" s="29" t="s">
        <v>39</v>
      </c>
      <c r="H102" s="29" t="s">
        <v>39</v>
      </c>
      <c r="I102" s="29" t="s">
        <v>39</v>
      </c>
      <c r="J102" s="29" t="s">
        <v>39</v>
      </c>
    </row>
    <row r="103" spans="1:10" s="4" customFormat="1" ht="18.75" customHeight="1">
      <c r="A103" s="24" t="s">
        <v>99</v>
      </c>
      <c r="B103" s="108" t="s">
        <v>100</v>
      </c>
      <c r="C103" s="29"/>
      <c r="D103" s="29"/>
      <c r="E103" s="29"/>
      <c r="F103" s="29">
        <f>'ІV кап. інв. V кред. '!E31</f>
        <v>0</v>
      </c>
      <c r="G103" s="29" t="s">
        <v>39</v>
      </c>
      <c r="H103" s="29" t="s">
        <v>39</v>
      </c>
      <c r="I103" s="29" t="s">
        <v>39</v>
      </c>
      <c r="J103" s="29" t="s">
        <v>39</v>
      </c>
    </row>
    <row r="104" spans="1:10" s="4" customFormat="1" ht="18.75" customHeight="1">
      <c r="A104" s="24" t="s">
        <v>101</v>
      </c>
      <c r="B104" s="108" t="s">
        <v>102</v>
      </c>
      <c r="C104" s="29"/>
      <c r="D104" s="29"/>
      <c r="E104" s="29"/>
      <c r="F104" s="29">
        <f>'ІV кап. інв. V кред. '!E34</f>
        <v>0</v>
      </c>
      <c r="G104" s="29" t="s">
        <v>39</v>
      </c>
      <c r="H104" s="29" t="s">
        <v>39</v>
      </c>
      <c r="I104" s="29" t="s">
        <v>39</v>
      </c>
      <c r="J104" s="29" t="s">
        <v>39</v>
      </c>
    </row>
    <row r="105" spans="1:10" s="4" customFormat="1" ht="18.75" customHeight="1">
      <c r="A105" s="23" t="s">
        <v>103</v>
      </c>
      <c r="B105" s="109" t="s">
        <v>104</v>
      </c>
      <c r="C105" s="42">
        <f>SUM(C106:C108)</f>
        <v>0</v>
      </c>
      <c r="D105" s="42">
        <f>SUM(D106:D108)</f>
        <v>0</v>
      </c>
      <c r="E105" s="42">
        <f>SUM(E106:E108)</f>
        <v>0</v>
      </c>
      <c r="F105" s="42">
        <f>SUM(F106:F108)</f>
        <v>0</v>
      </c>
      <c r="G105" s="41"/>
      <c r="H105" s="41"/>
      <c r="I105" s="41"/>
      <c r="J105" s="41"/>
    </row>
    <row r="106" spans="1:10" s="4" customFormat="1" ht="18.75" customHeight="1">
      <c r="A106" s="24" t="s">
        <v>97</v>
      </c>
      <c r="B106" s="108" t="s">
        <v>105</v>
      </c>
      <c r="C106" s="29"/>
      <c r="D106" s="29"/>
      <c r="E106" s="29"/>
      <c r="F106" s="29" t="str">
        <f>'ІV кап. інв. V кред. '!F28</f>
        <v>(    )</v>
      </c>
      <c r="G106" s="29" t="s">
        <v>39</v>
      </c>
      <c r="H106" s="29" t="s">
        <v>39</v>
      </c>
      <c r="I106" s="29" t="s">
        <v>39</v>
      </c>
      <c r="J106" s="29" t="s">
        <v>39</v>
      </c>
    </row>
    <row r="107" spans="1:10" s="4" customFormat="1" ht="18.75" customHeight="1">
      <c r="A107" s="24" t="s">
        <v>99</v>
      </c>
      <c r="B107" s="108" t="s">
        <v>106</v>
      </c>
      <c r="C107" s="29"/>
      <c r="D107" s="29"/>
      <c r="E107" s="29"/>
      <c r="F107" s="29" t="str">
        <f>'ІV кап. інв. V кред. '!F31</f>
        <v>(    )</v>
      </c>
      <c r="G107" s="29" t="s">
        <v>39</v>
      </c>
      <c r="H107" s="29" t="s">
        <v>39</v>
      </c>
      <c r="I107" s="29" t="s">
        <v>39</v>
      </c>
      <c r="J107" s="29" t="s">
        <v>39</v>
      </c>
    </row>
    <row r="108" spans="1:10" ht="18.75" customHeight="1">
      <c r="A108" s="24" t="s">
        <v>101</v>
      </c>
      <c r="B108" s="108" t="s">
        <v>107</v>
      </c>
      <c r="C108" s="29"/>
      <c r="D108" s="29"/>
      <c r="E108" s="29"/>
      <c r="F108" s="29" t="str">
        <f>'ІV кап. інв. V кред. '!F34</f>
        <v>(    )</v>
      </c>
      <c r="G108" s="29" t="s">
        <v>39</v>
      </c>
      <c r="H108" s="29" t="s">
        <v>39</v>
      </c>
      <c r="I108" s="29" t="s">
        <v>39</v>
      </c>
      <c r="J108" s="29" t="s">
        <v>39</v>
      </c>
    </row>
    <row r="109" spans="1:10" ht="18.75" customHeight="1">
      <c r="A109" s="110" t="s">
        <v>108</v>
      </c>
      <c r="B109" s="142">
        <v>7030</v>
      </c>
      <c r="C109" s="41"/>
      <c r="D109" s="41"/>
      <c r="E109" s="41"/>
      <c r="F109" s="42">
        <f>'ІV кап. інв. V кред. '!L37</f>
        <v>0</v>
      </c>
      <c r="G109" s="41"/>
      <c r="H109" s="41"/>
      <c r="I109" s="41"/>
      <c r="J109" s="41"/>
    </row>
    <row r="110" spans="1:10" ht="27" customHeight="1">
      <c r="A110" s="220" t="s">
        <v>109</v>
      </c>
      <c r="B110" s="221"/>
      <c r="C110" s="221"/>
      <c r="D110" s="221"/>
      <c r="E110" s="221"/>
      <c r="F110" s="221"/>
      <c r="G110" s="221"/>
      <c r="H110" s="221"/>
      <c r="I110" s="221"/>
      <c r="J110" s="222"/>
    </row>
    <row r="111" spans="1:10" s="12" customFormat="1" ht="60.75" customHeight="1">
      <c r="A111" s="121" t="s">
        <v>110</v>
      </c>
      <c r="B111" s="50" t="s">
        <v>111</v>
      </c>
      <c r="C111" s="42">
        <f>SUM(C112:C116)</f>
        <v>127</v>
      </c>
      <c r="D111" s="42">
        <f>SUM(D112:D116)</f>
        <v>127</v>
      </c>
      <c r="E111" s="42">
        <f>SUM(E112:E116)</f>
        <v>126</v>
      </c>
      <c r="F111" s="42">
        <f>SUM(F112:F116)</f>
        <v>126</v>
      </c>
      <c r="G111" s="198">
        <v>126</v>
      </c>
      <c r="H111" s="198">
        <v>126</v>
      </c>
      <c r="I111" s="198">
        <v>126</v>
      </c>
      <c r="J111" s="198">
        <v>126</v>
      </c>
    </row>
    <row r="112" spans="1:10" s="12" customFormat="1" ht="18.75" customHeight="1">
      <c r="A112" s="122" t="s">
        <v>112</v>
      </c>
      <c r="B112" s="38" t="s">
        <v>113</v>
      </c>
      <c r="C112" s="29"/>
      <c r="D112" s="29"/>
      <c r="E112" s="29"/>
      <c r="F112" s="29"/>
      <c r="G112" s="9" t="s">
        <v>39</v>
      </c>
      <c r="H112" s="9" t="s">
        <v>39</v>
      </c>
      <c r="I112" s="9" t="s">
        <v>39</v>
      </c>
      <c r="J112" s="9" t="s">
        <v>39</v>
      </c>
    </row>
    <row r="113" spans="1:10" s="12" customFormat="1" ht="18.75" customHeight="1">
      <c r="A113" s="122" t="s">
        <v>114</v>
      </c>
      <c r="B113" s="38" t="s">
        <v>115</v>
      </c>
      <c r="C113" s="29"/>
      <c r="D113" s="29"/>
      <c r="E113" s="29"/>
      <c r="F113" s="29"/>
      <c r="G113" s="9" t="s">
        <v>39</v>
      </c>
      <c r="H113" s="9" t="s">
        <v>39</v>
      </c>
      <c r="I113" s="9" t="s">
        <v>39</v>
      </c>
      <c r="J113" s="9" t="s">
        <v>39</v>
      </c>
    </row>
    <row r="114" spans="1:10" s="12" customFormat="1" ht="18.75" customHeight="1">
      <c r="A114" s="55" t="s">
        <v>116</v>
      </c>
      <c r="B114" s="38" t="s">
        <v>117</v>
      </c>
      <c r="C114" s="29">
        <v>1</v>
      </c>
      <c r="D114" s="29">
        <v>1</v>
      </c>
      <c r="E114" s="29">
        <v>1</v>
      </c>
      <c r="F114" s="29">
        <v>1</v>
      </c>
      <c r="G114" s="9" t="s">
        <v>39</v>
      </c>
      <c r="H114" s="9" t="s">
        <v>39</v>
      </c>
      <c r="I114" s="9" t="s">
        <v>39</v>
      </c>
      <c r="J114" s="9" t="s">
        <v>39</v>
      </c>
    </row>
    <row r="115" spans="1:10" s="12" customFormat="1" ht="18.75" customHeight="1">
      <c r="A115" s="55" t="s">
        <v>118</v>
      </c>
      <c r="B115" s="38" t="s">
        <v>119</v>
      </c>
      <c r="C115" s="29">
        <v>13</v>
      </c>
      <c r="D115" s="29">
        <v>14</v>
      </c>
      <c r="E115" s="29">
        <v>15</v>
      </c>
      <c r="F115" s="29">
        <v>15</v>
      </c>
      <c r="G115" s="9" t="s">
        <v>39</v>
      </c>
      <c r="H115" s="9" t="s">
        <v>39</v>
      </c>
      <c r="I115" s="9" t="s">
        <v>39</v>
      </c>
      <c r="J115" s="9" t="s">
        <v>39</v>
      </c>
    </row>
    <row r="116" spans="1:10" s="12" customFormat="1" ht="18.75" customHeight="1">
      <c r="A116" s="55" t="s">
        <v>120</v>
      </c>
      <c r="B116" s="38" t="s">
        <v>121</v>
      </c>
      <c r="C116" s="29">
        <v>113</v>
      </c>
      <c r="D116" s="29">
        <v>112</v>
      </c>
      <c r="E116" s="29">
        <v>110</v>
      </c>
      <c r="F116" s="29">
        <v>110</v>
      </c>
      <c r="G116" s="9" t="s">
        <v>39</v>
      </c>
      <c r="H116" s="9" t="s">
        <v>39</v>
      </c>
      <c r="I116" s="9" t="s">
        <v>39</v>
      </c>
      <c r="J116" s="9" t="s">
        <v>39</v>
      </c>
    </row>
    <row r="117" spans="1:10" s="12" customFormat="1" ht="18.75" customHeight="1">
      <c r="A117" s="121" t="s">
        <v>122</v>
      </c>
      <c r="B117" s="50" t="s">
        <v>123</v>
      </c>
      <c r="C117" s="42">
        <f>'I.Фін результат'!C105</f>
        <v>27007</v>
      </c>
      <c r="D117" s="42">
        <f>'I.Фін результат'!D105</f>
        <v>29513</v>
      </c>
      <c r="E117" s="42">
        <f>'I.Фін результат'!E105</f>
        <v>34780</v>
      </c>
      <c r="F117" s="42">
        <f>'I.Фін результат'!F105</f>
        <v>38800</v>
      </c>
      <c r="G117" s="198">
        <f>ROUND(F117*1.088,0)</f>
        <v>42214</v>
      </c>
      <c r="H117" s="198">
        <f>ROUND(G117*1.1,0)</f>
        <v>46435</v>
      </c>
      <c r="I117" s="198">
        <f>ROUND(H117*1.08,0)</f>
        <v>50150</v>
      </c>
      <c r="J117" s="198">
        <f>ROUND(I117*1.08,0)</f>
        <v>54162</v>
      </c>
    </row>
    <row r="118" spans="1:10" s="12" customFormat="1" ht="18.75" customHeight="1">
      <c r="A118" s="24" t="s">
        <v>112</v>
      </c>
      <c r="B118" s="38" t="s">
        <v>124</v>
      </c>
      <c r="C118" s="29"/>
      <c r="D118" s="29"/>
      <c r="E118" s="29"/>
      <c r="F118" s="29"/>
      <c r="G118" s="9" t="s">
        <v>39</v>
      </c>
      <c r="H118" s="9" t="s">
        <v>39</v>
      </c>
      <c r="I118" s="9" t="s">
        <v>39</v>
      </c>
      <c r="J118" s="9" t="s">
        <v>39</v>
      </c>
    </row>
    <row r="119" spans="1:10" s="12" customFormat="1" ht="18.75" customHeight="1">
      <c r="A119" s="24" t="s">
        <v>114</v>
      </c>
      <c r="B119" s="38" t="s">
        <v>125</v>
      </c>
      <c r="C119" s="29"/>
      <c r="D119" s="29"/>
      <c r="E119" s="29"/>
      <c r="F119" s="29"/>
      <c r="G119" s="9" t="s">
        <v>39</v>
      </c>
      <c r="H119" s="9" t="s">
        <v>39</v>
      </c>
      <c r="I119" s="9" t="s">
        <v>39</v>
      </c>
      <c r="J119" s="9" t="s">
        <v>39</v>
      </c>
    </row>
    <row r="120" spans="1:10" s="12" customFormat="1" ht="18.75" customHeight="1">
      <c r="A120" s="5" t="s">
        <v>116</v>
      </c>
      <c r="B120" s="38" t="s">
        <v>126</v>
      </c>
      <c r="C120" s="29">
        <v>1138</v>
      </c>
      <c r="D120" s="29">
        <v>1280</v>
      </c>
      <c r="E120" s="29">
        <v>1396</v>
      </c>
      <c r="F120" s="29">
        <v>1536</v>
      </c>
      <c r="G120" s="9" t="s">
        <v>39</v>
      </c>
      <c r="H120" s="9" t="s">
        <v>39</v>
      </c>
      <c r="I120" s="9" t="s">
        <v>39</v>
      </c>
      <c r="J120" s="9" t="s">
        <v>39</v>
      </c>
    </row>
    <row r="121" spans="1:10" s="12" customFormat="1" ht="18.75" customHeight="1">
      <c r="A121" s="5" t="s">
        <v>118</v>
      </c>
      <c r="B121" s="38" t="s">
        <v>127</v>
      </c>
      <c r="C121" s="29">
        <v>4983</v>
      </c>
      <c r="D121" s="29">
        <v>5544</v>
      </c>
      <c r="E121" s="29">
        <v>6793</v>
      </c>
      <c r="F121" s="29">
        <v>7620</v>
      </c>
      <c r="G121" s="9" t="s">
        <v>39</v>
      </c>
      <c r="H121" s="9" t="s">
        <v>39</v>
      </c>
      <c r="I121" s="9" t="s">
        <v>39</v>
      </c>
      <c r="J121" s="9" t="s">
        <v>39</v>
      </c>
    </row>
    <row r="122" spans="1:10" s="12" customFormat="1" ht="18.75" customHeight="1">
      <c r="A122" s="5" t="s">
        <v>120</v>
      </c>
      <c r="B122" s="38" t="s">
        <v>128</v>
      </c>
      <c r="C122" s="29">
        <v>20886</v>
      </c>
      <c r="D122" s="29">
        <v>22689</v>
      </c>
      <c r="E122" s="29">
        <v>26591</v>
      </c>
      <c r="F122" s="29">
        <v>29644</v>
      </c>
      <c r="G122" s="9" t="s">
        <v>39</v>
      </c>
      <c r="H122" s="9" t="s">
        <v>39</v>
      </c>
      <c r="I122" s="9" t="s">
        <v>39</v>
      </c>
      <c r="J122" s="9" t="s">
        <v>39</v>
      </c>
    </row>
    <row r="123" spans="1:10" s="12" customFormat="1" ht="37.5">
      <c r="A123" s="23" t="s">
        <v>129</v>
      </c>
      <c r="B123" s="50" t="s">
        <v>130</v>
      </c>
      <c r="C123" s="42">
        <f>(C117/C111)/12*1000</f>
        <v>17721.128608923886</v>
      </c>
      <c r="D123" s="42">
        <f t="shared" ref="D123:J123" si="8">(D117/D111)/12*1000</f>
        <v>19365.485564304461</v>
      </c>
      <c r="E123" s="42">
        <f t="shared" si="8"/>
        <v>23002.645502645504</v>
      </c>
      <c r="F123" s="42">
        <f t="shared" si="8"/>
        <v>25661.375661375663</v>
      </c>
      <c r="G123" s="171">
        <f>(G117/G111)/12*1000</f>
        <v>27919.312169312168</v>
      </c>
      <c r="H123" s="171">
        <f t="shared" si="8"/>
        <v>30710.978835978836</v>
      </c>
      <c r="I123" s="171">
        <f t="shared" si="8"/>
        <v>33167.989417989418</v>
      </c>
      <c r="J123" s="171">
        <f t="shared" si="8"/>
        <v>35821.428571428572</v>
      </c>
    </row>
    <row r="124" spans="1:10" s="12" customFormat="1" ht="18.75" customHeight="1">
      <c r="A124" s="24" t="s">
        <v>131</v>
      </c>
      <c r="B124" s="38" t="s">
        <v>132</v>
      </c>
      <c r="C124" s="128"/>
      <c r="D124" s="128"/>
      <c r="E124" s="128"/>
      <c r="F124" s="128"/>
      <c r="G124" s="9" t="s">
        <v>39</v>
      </c>
      <c r="H124" s="9" t="s">
        <v>39</v>
      </c>
      <c r="I124" s="9" t="s">
        <v>39</v>
      </c>
      <c r="J124" s="9" t="s">
        <v>39</v>
      </c>
    </row>
    <row r="125" spans="1:10" s="12" customFormat="1" ht="18.75" customHeight="1">
      <c r="A125" s="24" t="s">
        <v>133</v>
      </c>
      <c r="B125" s="38" t="s">
        <v>134</v>
      </c>
      <c r="C125" s="128"/>
      <c r="D125" s="128"/>
      <c r="E125" s="128"/>
      <c r="F125" s="128"/>
      <c r="G125" s="9" t="s">
        <v>39</v>
      </c>
      <c r="H125" s="9" t="s">
        <v>39</v>
      </c>
      <c r="I125" s="9" t="s">
        <v>39</v>
      </c>
      <c r="J125" s="9" t="s">
        <v>39</v>
      </c>
    </row>
    <row r="126" spans="1:10" s="12" customFormat="1" ht="18.75" customHeight="1">
      <c r="A126" s="5" t="s">
        <v>135</v>
      </c>
      <c r="B126" s="38" t="s">
        <v>136</v>
      </c>
      <c r="C126" s="128">
        <f>(C120/C114)/12*1000</f>
        <v>94833.333333333328</v>
      </c>
      <c r="D126" s="128">
        <f>(D120/D114)/12*1000</f>
        <v>106666.66666666667</v>
      </c>
      <c r="E126" s="128">
        <f>(E120/E114)/12*1000</f>
        <v>116333.33333333333</v>
      </c>
      <c r="F126" s="128">
        <f>(F120/F114)/12*1000</f>
        <v>128000</v>
      </c>
      <c r="G126" s="9" t="s">
        <v>39</v>
      </c>
      <c r="H126" s="9" t="s">
        <v>39</v>
      </c>
      <c r="I126" s="9" t="s">
        <v>39</v>
      </c>
      <c r="J126" s="9" t="s">
        <v>39</v>
      </c>
    </row>
    <row r="127" spans="1:10" s="115" customFormat="1" ht="18.75" customHeight="1">
      <c r="A127" s="112" t="s">
        <v>137</v>
      </c>
      <c r="B127" s="113" t="s">
        <v>138</v>
      </c>
      <c r="C127" s="129">
        <v>45436</v>
      </c>
      <c r="D127" s="129">
        <v>58477</v>
      </c>
      <c r="E127" s="129">
        <v>79400</v>
      </c>
      <c r="F127" s="129">
        <v>85000</v>
      </c>
      <c r="G127" s="114" t="s">
        <v>39</v>
      </c>
      <c r="H127" s="114" t="s">
        <v>39</v>
      </c>
      <c r="I127" s="114" t="s">
        <v>39</v>
      </c>
      <c r="J127" s="114" t="s">
        <v>39</v>
      </c>
    </row>
    <row r="128" spans="1:10" s="115" customFormat="1" ht="18.75" customHeight="1">
      <c r="A128" s="112" t="s">
        <v>139</v>
      </c>
      <c r="B128" s="113" t="s">
        <v>140</v>
      </c>
      <c r="C128" s="129">
        <v>32110</v>
      </c>
      <c r="D128" s="129">
        <v>43856</v>
      </c>
      <c r="E128" s="129">
        <v>31000</v>
      </c>
      <c r="F128" s="129">
        <v>34000</v>
      </c>
      <c r="G128" s="114" t="s">
        <v>39</v>
      </c>
      <c r="H128" s="114" t="s">
        <v>39</v>
      </c>
      <c r="I128" s="114" t="s">
        <v>39</v>
      </c>
      <c r="J128" s="114" t="s">
        <v>39</v>
      </c>
    </row>
    <row r="129" spans="1:10" s="115" customFormat="1" ht="18.75" customHeight="1">
      <c r="A129" s="112" t="s">
        <v>141</v>
      </c>
      <c r="B129" s="113" t="s">
        <v>142</v>
      </c>
      <c r="C129" s="129">
        <v>17287</v>
      </c>
      <c r="D129" s="129">
        <v>4333.7</v>
      </c>
      <c r="E129" s="129">
        <v>5933</v>
      </c>
      <c r="F129" s="129">
        <v>9000</v>
      </c>
      <c r="G129" s="114" t="s">
        <v>39</v>
      </c>
      <c r="H129" s="114" t="s">
        <v>39</v>
      </c>
      <c r="I129" s="114" t="s">
        <v>39</v>
      </c>
      <c r="J129" s="114" t="s">
        <v>39</v>
      </c>
    </row>
    <row r="130" spans="1:10" s="12" customFormat="1" ht="18.75" customHeight="1">
      <c r="A130" s="5" t="s">
        <v>143</v>
      </c>
      <c r="B130" s="38" t="s">
        <v>144</v>
      </c>
      <c r="C130" s="128">
        <f t="shared" ref="C130:F131" si="9">(C121/C115)/12*1000</f>
        <v>31942.307692307695</v>
      </c>
      <c r="D130" s="128">
        <f t="shared" si="9"/>
        <v>33000</v>
      </c>
      <c r="E130" s="128">
        <f t="shared" si="9"/>
        <v>37738.888888888891</v>
      </c>
      <c r="F130" s="128">
        <f t="shared" si="9"/>
        <v>42333.333333333336</v>
      </c>
      <c r="G130" s="9" t="s">
        <v>39</v>
      </c>
      <c r="H130" s="9" t="s">
        <v>39</v>
      </c>
      <c r="I130" s="9" t="s">
        <v>39</v>
      </c>
      <c r="J130" s="9" t="s">
        <v>39</v>
      </c>
    </row>
    <row r="131" spans="1:10" s="12" customFormat="1" ht="18.75" customHeight="1">
      <c r="A131" s="5" t="s">
        <v>145</v>
      </c>
      <c r="B131" s="38" t="s">
        <v>146</v>
      </c>
      <c r="C131" s="128">
        <f t="shared" si="9"/>
        <v>15402.654867256637</v>
      </c>
      <c r="D131" s="128">
        <f t="shared" si="9"/>
        <v>16881.696428571428</v>
      </c>
      <c r="E131" s="128">
        <f t="shared" si="9"/>
        <v>20144.696969696968</v>
      </c>
      <c r="F131" s="128">
        <f>(F122/F116)/12*1000</f>
        <v>22457.575757575756</v>
      </c>
      <c r="G131" s="9" t="s">
        <v>39</v>
      </c>
      <c r="H131" s="9" t="s">
        <v>39</v>
      </c>
      <c r="I131" s="9" t="s">
        <v>39</v>
      </c>
      <c r="J131" s="9" t="s">
        <v>39</v>
      </c>
    </row>
    <row r="132" spans="1:10" s="12" customFormat="1" ht="18.75" customHeight="1">
      <c r="A132" s="19"/>
      <c r="B132" s="161"/>
      <c r="C132" s="18"/>
      <c r="D132" s="20"/>
      <c r="E132" s="20"/>
      <c r="F132" s="20"/>
      <c r="G132" s="160"/>
      <c r="H132" s="160"/>
      <c r="I132" s="160"/>
      <c r="J132" s="160"/>
    </row>
    <row r="133" spans="1:10" s="12" customFormat="1" ht="18.600000000000001" customHeight="1">
      <c r="A133" s="19"/>
      <c r="B133" s="161"/>
      <c r="C133" s="93"/>
      <c r="D133" s="20"/>
      <c r="E133" s="20"/>
      <c r="F133" s="20"/>
      <c r="G133" s="160"/>
      <c r="H133" s="160"/>
      <c r="I133" s="160"/>
      <c r="J133" s="160"/>
    </row>
    <row r="134" spans="1:10" s="191" customFormat="1" ht="18.600000000000001" customHeight="1">
      <c r="A134" s="19"/>
      <c r="C134" s="93"/>
      <c r="D134" s="20"/>
      <c r="E134" s="20"/>
      <c r="F134" s="20"/>
      <c r="G134" s="192"/>
      <c r="H134" s="192"/>
      <c r="I134" s="192"/>
      <c r="J134" s="192"/>
    </row>
    <row r="135" spans="1:10" s="191" customFormat="1" ht="18.75" customHeight="1">
      <c r="A135" s="195" t="s">
        <v>445</v>
      </c>
      <c r="B135" s="99"/>
      <c r="C135" s="219"/>
      <c r="D135" s="219"/>
      <c r="E135" s="219"/>
      <c r="F135" s="219"/>
      <c r="G135" s="226" t="s">
        <v>446</v>
      </c>
      <c r="H135" s="226"/>
      <c r="I135" s="196"/>
      <c r="J135" s="196"/>
    </row>
    <row r="136" spans="1:10" s="12" customFormat="1">
      <c r="A136" s="16"/>
      <c r="B136" s="161"/>
      <c r="C136" s="161"/>
      <c r="D136" s="161"/>
      <c r="E136" s="161"/>
      <c r="F136" s="2"/>
      <c r="G136" s="2"/>
      <c r="H136" s="2"/>
      <c r="I136" s="2"/>
      <c r="J136" s="2"/>
    </row>
    <row r="137" spans="1:10" s="12" customFormat="1">
      <c r="A137" s="16"/>
      <c r="B137" s="161"/>
      <c r="C137" s="161"/>
      <c r="D137" s="161"/>
      <c r="E137" s="161"/>
      <c r="F137" s="2"/>
      <c r="G137" s="2"/>
      <c r="H137" s="2"/>
      <c r="I137" s="2"/>
      <c r="J137" s="2"/>
    </row>
    <row r="138" spans="1:10" s="12" customFormat="1">
      <c r="A138" s="16"/>
      <c r="B138" s="161"/>
      <c r="C138" s="161"/>
      <c r="D138" s="161"/>
      <c r="E138" s="161"/>
      <c r="F138" s="2"/>
      <c r="G138" s="2"/>
      <c r="H138" s="2"/>
      <c r="I138" s="2"/>
      <c r="J138" s="2"/>
    </row>
    <row r="139" spans="1:10" s="12" customFormat="1">
      <c r="A139" s="16"/>
      <c r="B139" s="161"/>
      <c r="C139" s="161"/>
      <c r="D139" s="161"/>
      <c r="E139" s="161"/>
      <c r="F139" s="2"/>
      <c r="G139" s="2"/>
      <c r="H139" s="2"/>
      <c r="I139" s="2"/>
      <c r="J139" s="2"/>
    </row>
    <row r="140" spans="1:10" s="12" customFormat="1">
      <c r="A140" s="16"/>
      <c r="B140" s="161"/>
      <c r="C140" s="161"/>
      <c r="D140" s="161"/>
      <c r="E140" s="161"/>
      <c r="F140" s="2"/>
      <c r="G140" s="2"/>
      <c r="H140" s="2"/>
      <c r="I140" s="2"/>
      <c r="J140" s="2"/>
    </row>
    <row r="141" spans="1:10" s="12" customFormat="1">
      <c r="A141" s="16"/>
      <c r="B141" s="161"/>
      <c r="C141" s="161"/>
      <c r="D141" s="161"/>
      <c r="E141" s="161"/>
      <c r="F141" s="2"/>
      <c r="G141" s="2"/>
      <c r="H141" s="2"/>
      <c r="I141" s="2"/>
      <c r="J141" s="2"/>
    </row>
    <row r="142" spans="1:10" s="12" customFormat="1">
      <c r="A142" s="16"/>
      <c r="B142" s="161"/>
      <c r="C142" s="161"/>
      <c r="D142" s="161"/>
      <c r="E142" s="161"/>
      <c r="F142" s="2"/>
      <c r="G142" s="2"/>
      <c r="H142" s="2"/>
      <c r="I142" s="2"/>
      <c r="J142" s="2"/>
    </row>
    <row r="143" spans="1:10" s="12" customFormat="1">
      <c r="A143" s="16"/>
      <c r="B143" s="161"/>
      <c r="C143" s="161"/>
      <c r="D143" s="161"/>
      <c r="E143" s="161"/>
      <c r="F143" s="2"/>
      <c r="G143" s="2"/>
      <c r="H143" s="2"/>
      <c r="I143" s="2"/>
      <c r="J143" s="2"/>
    </row>
    <row r="144" spans="1:10" s="12" customFormat="1">
      <c r="A144" s="16"/>
      <c r="B144" s="161"/>
      <c r="C144" s="161"/>
      <c r="D144" s="161"/>
      <c r="E144" s="161"/>
      <c r="F144" s="2"/>
      <c r="G144" s="2"/>
      <c r="H144" s="2"/>
      <c r="I144" s="2"/>
      <c r="J144" s="2"/>
    </row>
    <row r="145" spans="1:10" s="12" customFormat="1">
      <c r="A145" s="16"/>
      <c r="B145" s="161"/>
      <c r="C145" s="161"/>
      <c r="D145" s="161"/>
      <c r="E145" s="161"/>
      <c r="F145" s="2"/>
      <c r="G145" s="2"/>
      <c r="H145" s="2"/>
      <c r="I145" s="2"/>
      <c r="J145" s="2"/>
    </row>
    <row r="146" spans="1:10" s="12" customFormat="1">
      <c r="A146" s="16"/>
      <c r="B146" s="161"/>
      <c r="C146" s="161"/>
      <c r="D146" s="161"/>
      <c r="E146" s="161"/>
      <c r="F146" s="2"/>
      <c r="G146" s="2"/>
      <c r="H146" s="2"/>
      <c r="I146" s="2"/>
      <c r="J146" s="2"/>
    </row>
    <row r="147" spans="1:10" s="12" customFormat="1">
      <c r="A147" s="16"/>
      <c r="B147" s="161"/>
      <c r="C147" s="161"/>
      <c r="D147" s="161"/>
      <c r="E147" s="161"/>
      <c r="F147" s="2"/>
      <c r="G147" s="2"/>
      <c r="H147" s="2"/>
      <c r="I147" s="2"/>
      <c r="J147" s="2"/>
    </row>
    <row r="148" spans="1:10" s="12" customFormat="1">
      <c r="A148" s="16"/>
      <c r="B148" s="161"/>
      <c r="C148" s="161"/>
      <c r="D148" s="161"/>
      <c r="E148" s="161"/>
      <c r="F148" s="2"/>
      <c r="G148" s="2"/>
      <c r="H148" s="2"/>
      <c r="I148" s="2"/>
      <c r="J148" s="2"/>
    </row>
    <row r="149" spans="1:10" s="12" customFormat="1">
      <c r="A149" s="16"/>
      <c r="B149" s="161"/>
      <c r="C149" s="161"/>
      <c r="D149" s="161"/>
      <c r="E149" s="161"/>
      <c r="F149" s="2"/>
      <c r="G149" s="2"/>
      <c r="H149" s="2"/>
      <c r="I149" s="2"/>
      <c r="J149" s="2"/>
    </row>
    <row r="150" spans="1:10" s="12" customFormat="1">
      <c r="A150" s="16"/>
      <c r="B150" s="161"/>
      <c r="C150" s="161"/>
      <c r="D150" s="161"/>
      <c r="E150" s="161"/>
      <c r="F150" s="2"/>
      <c r="G150" s="2"/>
      <c r="H150" s="2"/>
      <c r="I150" s="2"/>
      <c r="J150" s="2"/>
    </row>
    <row r="151" spans="1:10" s="12" customFormat="1">
      <c r="A151" s="16"/>
      <c r="B151" s="161"/>
      <c r="C151" s="161"/>
      <c r="D151" s="161"/>
      <c r="E151" s="161"/>
      <c r="F151" s="2"/>
      <c r="G151" s="2"/>
      <c r="H151" s="2"/>
      <c r="I151" s="2"/>
      <c r="J151" s="2"/>
    </row>
    <row r="152" spans="1:10" s="12" customFormat="1">
      <c r="A152" s="16"/>
      <c r="B152" s="161"/>
      <c r="C152" s="161"/>
      <c r="D152" s="161"/>
      <c r="E152" s="161"/>
      <c r="F152" s="2"/>
      <c r="G152" s="2"/>
      <c r="H152" s="2"/>
      <c r="I152" s="2"/>
      <c r="J152" s="2"/>
    </row>
    <row r="153" spans="1:10" s="12" customFormat="1">
      <c r="A153" s="16"/>
      <c r="B153" s="161"/>
      <c r="C153" s="161"/>
      <c r="D153" s="161"/>
      <c r="E153" s="161"/>
      <c r="F153" s="2"/>
      <c r="G153" s="2"/>
      <c r="H153" s="2"/>
      <c r="I153" s="2"/>
      <c r="J153" s="2"/>
    </row>
    <row r="154" spans="1:10" s="12" customFormat="1">
      <c r="A154" s="16"/>
      <c r="B154" s="161"/>
      <c r="C154" s="161"/>
      <c r="D154" s="161"/>
      <c r="E154" s="161"/>
      <c r="F154" s="2"/>
      <c r="G154" s="2"/>
      <c r="H154" s="2"/>
      <c r="I154" s="2"/>
      <c r="J154" s="2"/>
    </row>
    <row r="155" spans="1:10" s="12" customFormat="1">
      <c r="A155" s="16"/>
      <c r="B155" s="161"/>
      <c r="C155" s="161"/>
      <c r="D155" s="161"/>
      <c r="E155" s="161"/>
      <c r="F155" s="2"/>
      <c r="G155" s="2"/>
      <c r="H155" s="2"/>
      <c r="I155" s="2"/>
      <c r="J155" s="2"/>
    </row>
    <row r="156" spans="1:10" s="12" customFormat="1">
      <c r="A156" s="16"/>
      <c r="B156" s="161"/>
      <c r="C156" s="161"/>
      <c r="D156" s="161"/>
      <c r="E156" s="161"/>
      <c r="F156" s="2"/>
      <c r="G156" s="2"/>
      <c r="H156" s="2"/>
      <c r="I156" s="2"/>
      <c r="J156" s="2"/>
    </row>
    <row r="157" spans="1:10" s="12" customFormat="1">
      <c r="A157" s="16"/>
      <c r="B157" s="161"/>
      <c r="C157" s="161"/>
      <c r="D157" s="161"/>
      <c r="E157" s="161"/>
      <c r="F157" s="2"/>
      <c r="G157" s="2"/>
      <c r="H157" s="2"/>
      <c r="I157" s="2"/>
      <c r="J157" s="2"/>
    </row>
    <row r="158" spans="1:10" s="12" customFormat="1">
      <c r="A158" s="16"/>
      <c r="B158" s="161"/>
      <c r="C158" s="161"/>
      <c r="D158" s="161"/>
      <c r="E158" s="161"/>
      <c r="F158" s="2"/>
      <c r="G158" s="2"/>
      <c r="H158" s="2"/>
      <c r="I158" s="2"/>
      <c r="J158" s="2"/>
    </row>
    <row r="159" spans="1:10" s="12" customFormat="1">
      <c r="A159" s="16"/>
      <c r="B159" s="161"/>
      <c r="C159" s="161"/>
      <c r="D159" s="161"/>
      <c r="E159" s="161"/>
      <c r="F159" s="2"/>
      <c r="G159" s="2"/>
      <c r="H159" s="2"/>
      <c r="I159" s="2"/>
      <c r="J159" s="2"/>
    </row>
    <row r="160" spans="1:10" s="12" customFormat="1">
      <c r="A160" s="16"/>
      <c r="B160" s="161"/>
      <c r="C160" s="161"/>
      <c r="D160" s="161"/>
      <c r="E160" s="161"/>
      <c r="F160" s="2"/>
      <c r="G160" s="2"/>
      <c r="H160" s="2"/>
      <c r="I160" s="2"/>
      <c r="J160" s="2"/>
    </row>
    <row r="161" spans="1:10" s="12" customFormat="1">
      <c r="A161" s="16"/>
      <c r="B161" s="161"/>
      <c r="C161" s="161"/>
      <c r="D161" s="161"/>
      <c r="E161" s="161"/>
      <c r="F161" s="2"/>
      <c r="G161" s="2"/>
      <c r="H161" s="2"/>
      <c r="I161" s="2"/>
      <c r="J161" s="2"/>
    </row>
    <row r="162" spans="1:10" s="12" customFormat="1">
      <c r="A162" s="16"/>
      <c r="B162" s="161"/>
      <c r="C162" s="161"/>
      <c r="D162" s="161"/>
      <c r="E162" s="161"/>
      <c r="F162" s="2"/>
      <c r="G162" s="2"/>
      <c r="H162" s="2"/>
      <c r="I162" s="2"/>
      <c r="J162" s="2"/>
    </row>
    <row r="163" spans="1:10" s="12" customFormat="1">
      <c r="A163" s="16"/>
      <c r="B163" s="161"/>
      <c r="C163" s="161"/>
      <c r="D163" s="161"/>
      <c r="E163" s="161"/>
      <c r="F163" s="2"/>
      <c r="G163" s="2"/>
      <c r="H163" s="2"/>
      <c r="I163" s="2"/>
      <c r="J163" s="2"/>
    </row>
    <row r="164" spans="1:10" s="12" customFormat="1">
      <c r="A164" s="16"/>
      <c r="B164" s="161"/>
      <c r="C164" s="161"/>
      <c r="D164" s="161"/>
      <c r="E164" s="161"/>
      <c r="F164" s="2"/>
      <c r="G164" s="2"/>
      <c r="H164" s="2"/>
      <c r="I164" s="2"/>
      <c r="J164" s="2"/>
    </row>
    <row r="165" spans="1:10" s="12" customFormat="1">
      <c r="A165" s="16"/>
      <c r="B165" s="161"/>
      <c r="C165" s="161"/>
      <c r="D165" s="161"/>
      <c r="E165" s="161"/>
      <c r="F165" s="2"/>
      <c r="G165" s="2"/>
      <c r="H165" s="2"/>
      <c r="I165" s="2"/>
      <c r="J165" s="2"/>
    </row>
    <row r="166" spans="1:10" s="12" customFormat="1">
      <c r="A166" s="16"/>
      <c r="B166" s="161"/>
      <c r="C166" s="161"/>
      <c r="D166" s="161"/>
      <c r="E166" s="161"/>
      <c r="F166" s="2"/>
      <c r="G166" s="2"/>
      <c r="H166" s="2"/>
      <c r="I166" s="2"/>
      <c r="J166" s="2"/>
    </row>
    <row r="167" spans="1:10" s="12" customFormat="1">
      <c r="A167" s="16"/>
      <c r="B167" s="161"/>
      <c r="C167" s="161"/>
      <c r="D167" s="161"/>
      <c r="E167" s="161"/>
      <c r="F167" s="2"/>
      <c r="G167" s="2"/>
      <c r="H167" s="2"/>
      <c r="I167" s="2"/>
      <c r="J167" s="2"/>
    </row>
    <row r="168" spans="1:10" s="12" customFormat="1">
      <c r="A168" s="16"/>
      <c r="B168" s="161"/>
      <c r="C168" s="161"/>
      <c r="D168" s="161"/>
      <c r="E168" s="161"/>
      <c r="F168" s="2"/>
      <c r="G168" s="2"/>
      <c r="H168" s="2"/>
      <c r="I168" s="2"/>
      <c r="J168" s="2"/>
    </row>
    <row r="169" spans="1:10" s="12" customFormat="1">
      <c r="A169" s="16"/>
      <c r="B169" s="161"/>
      <c r="C169" s="161"/>
      <c r="D169" s="161"/>
      <c r="E169" s="161"/>
      <c r="F169" s="2"/>
      <c r="G169" s="2"/>
      <c r="H169" s="2"/>
      <c r="I169" s="2"/>
      <c r="J169" s="2"/>
    </row>
    <row r="170" spans="1:10" s="12" customFormat="1">
      <c r="A170" s="16"/>
      <c r="B170" s="161"/>
      <c r="C170" s="161"/>
      <c r="D170" s="161"/>
      <c r="E170" s="161"/>
      <c r="F170" s="2"/>
      <c r="G170" s="2"/>
      <c r="H170" s="2"/>
      <c r="I170" s="2"/>
      <c r="J170" s="2"/>
    </row>
    <row r="171" spans="1:10" s="12" customFormat="1">
      <c r="A171" s="16"/>
      <c r="B171" s="161"/>
      <c r="C171" s="161"/>
      <c r="D171" s="161"/>
      <c r="E171" s="161"/>
      <c r="F171" s="2"/>
      <c r="G171" s="2"/>
      <c r="H171" s="2"/>
      <c r="I171" s="2"/>
      <c r="J171" s="2"/>
    </row>
    <row r="172" spans="1:10" s="12" customFormat="1">
      <c r="A172" s="16"/>
      <c r="B172" s="161"/>
      <c r="C172" s="161"/>
      <c r="D172" s="161"/>
      <c r="E172" s="161"/>
      <c r="F172" s="2"/>
      <c r="G172" s="2"/>
      <c r="H172" s="2"/>
      <c r="I172" s="2"/>
      <c r="J172" s="2"/>
    </row>
    <row r="173" spans="1:10" s="12" customFormat="1">
      <c r="A173" s="16"/>
      <c r="B173" s="161"/>
      <c r="C173" s="161"/>
      <c r="D173" s="161"/>
      <c r="E173" s="161"/>
      <c r="F173" s="2"/>
      <c r="G173" s="2"/>
      <c r="H173" s="2"/>
      <c r="I173" s="2"/>
      <c r="J173" s="2"/>
    </row>
    <row r="174" spans="1:10" s="12" customFormat="1">
      <c r="A174" s="16"/>
      <c r="B174" s="161"/>
      <c r="C174" s="161"/>
      <c r="D174" s="161"/>
      <c r="E174" s="161"/>
      <c r="F174" s="2"/>
      <c r="G174" s="2"/>
      <c r="H174" s="2"/>
      <c r="I174" s="2"/>
      <c r="J174" s="2"/>
    </row>
    <row r="175" spans="1:10" s="12" customFormat="1">
      <c r="A175" s="16"/>
      <c r="B175" s="161"/>
      <c r="C175" s="161"/>
      <c r="D175" s="161"/>
      <c r="E175" s="161"/>
      <c r="F175" s="2"/>
      <c r="G175" s="2"/>
      <c r="H175" s="2"/>
      <c r="I175" s="2"/>
      <c r="J175" s="2"/>
    </row>
    <row r="176" spans="1:10" s="12" customFormat="1">
      <c r="A176" s="16"/>
      <c r="B176" s="161"/>
      <c r="C176" s="161"/>
      <c r="D176" s="161"/>
      <c r="E176" s="161"/>
      <c r="F176" s="2"/>
      <c r="G176" s="2"/>
      <c r="H176" s="2"/>
      <c r="I176" s="2"/>
      <c r="J176" s="2"/>
    </row>
    <row r="177" spans="1:10" s="12" customFormat="1">
      <c r="A177" s="16"/>
      <c r="B177" s="161"/>
      <c r="C177" s="161"/>
      <c r="D177" s="161"/>
      <c r="E177" s="161"/>
      <c r="F177" s="2"/>
      <c r="G177" s="2"/>
      <c r="H177" s="2"/>
      <c r="I177" s="2"/>
      <c r="J177" s="2"/>
    </row>
    <row r="178" spans="1:10" s="12" customFormat="1">
      <c r="A178" s="16"/>
      <c r="B178" s="161"/>
      <c r="C178" s="161"/>
      <c r="D178" s="161"/>
      <c r="E178" s="161"/>
      <c r="F178" s="2"/>
      <c r="G178" s="2"/>
      <c r="H178" s="2"/>
      <c r="I178" s="2"/>
      <c r="J178" s="2"/>
    </row>
    <row r="179" spans="1:10" s="12" customFormat="1">
      <c r="A179" s="16"/>
      <c r="B179" s="161"/>
      <c r="C179" s="161"/>
      <c r="D179" s="161"/>
      <c r="E179" s="161"/>
      <c r="F179" s="2"/>
      <c r="G179" s="2"/>
      <c r="H179" s="2"/>
      <c r="I179" s="2"/>
      <c r="J179" s="2"/>
    </row>
    <row r="180" spans="1:10" s="12" customFormat="1">
      <c r="A180" s="16"/>
      <c r="B180" s="161"/>
      <c r="C180" s="161"/>
      <c r="D180" s="161"/>
      <c r="E180" s="161"/>
      <c r="F180" s="2"/>
      <c r="G180" s="2"/>
      <c r="H180" s="2"/>
      <c r="I180" s="2"/>
      <c r="J180" s="2"/>
    </row>
    <row r="181" spans="1:10" s="12" customFormat="1">
      <c r="A181" s="16"/>
      <c r="B181" s="161"/>
      <c r="C181" s="161"/>
      <c r="D181" s="161"/>
      <c r="E181" s="161"/>
      <c r="F181" s="2"/>
      <c r="G181" s="2"/>
      <c r="H181" s="2"/>
      <c r="I181" s="2"/>
      <c r="J181" s="2"/>
    </row>
    <row r="182" spans="1:10" s="12" customFormat="1">
      <c r="A182" s="16"/>
      <c r="B182" s="161"/>
      <c r="C182" s="161"/>
      <c r="D182" s="161"/>
      <c r="E182" s="161"/>
      <c r="F182" s="2"/>
      <c r="G182" s="2"/>
      <c r="H182" s="2"/>
      <c r="I182" s="2"/>
      <c r="J182" s="2"/>
    </row>
    <row r="183" spans="1:10" s="12" customFormat="1">
      <c r="A183" s="16"/>
      <c r="B183" s="161"/>
      <c r="C183" s="161"/>
      <c r="D183" s="161"/>
      <c r="E183" s="161"/>
      <c r="F183" s="2"/>
      <c r="G183" s="2"/>
      <c r="H183" s="2"/>
      <c r="I183" s="2"/>
      <c r="J183" s="2"/>
    </row>
    <row r="184" spans="1:10" s="12" customFormat="1">
      <c r="A184" s="16"/>
      <c r="B184" s="161"/>
      <c r="C184" s="161"/>
      <c r="D184" s="161"/>
      <c r="E184" s="161"/>
      <c r="F184" s="2"/>
      <c r="G184" s="2"/>
      <c r="H184" s="2"/>
      <c r="I184" s="2"/>
      <c r="J184" s="2"/>
    </row>
    <row r="185" spans="1:10" s="12" customFormat="1">
      <c r="A185" s="16"/>
      <c r="B185" s="161"/>
      <c r="C185" s="161"/>
      <c r="D185" s="161"/>
      <c r="E185" s="161"/>
      <c r="F185" s="2"/>
      <c r="G185" s="2"/>
      <c r="H185" s="2"/>
      <c r="I185" s="2"/>
      <c r="J185" s="2"/>
    </row>
    <row r="186" spans="1:10" s="12" customFormat="1">
      <c r="A186" s="16"/>
      <c r="B186" s="161"/>
      <c r="C186" s="161"/>
      <c r="D186" s="161"/>
      <c r="E186" s="161"/>
      <c r="F186" s="2"/>
      <c r="G186" s="2"/>
      <c r="H186" s="2"/>
      <c r="I186" s="2"/>
      <c r="J186" s="2"/>
    </row>
    <row r="187" spans="1:10" s="12" customFormat="1">
      <c r="A187" s="16"/>
      <c r="B187" s="161"/>
      <c r="C187" s="161"/>
      <c r="D187" s="161"/>
      <c r="E187" s="161"/>
      <c r="F187" s="2"/>
      <c r="G187" s="2"/>
      <c r="H187" s="2"/>
      <c r="I187" s="2"/>
      <c r="J187" s="2"/>
    </row>
    <row r="188" spans="1:10" s="12" customFormat="1">
      <c r="A188" s="16"/>
      <c r="B188" s="161"/>
      <c r="C188" s="161"/>
      <c r="D188" s="161"/>
      <c r="E188" s="161"/>
      <c r="F188" s="2"/>
      <c r="G188" s="2"/>
      <c r="H188" s="2"/>
      <c r="I188" s="2"/>
      <c r="J188" s="2"/>
    </row>
    <row r="189" spans="1:10" s="12" customFormat="1">
      <c r="A189" s="16"/>
      <c r="B189" s="161"/>
      <c r="C189" s="161"/>
      <c r="D189" s="161"/>
      <c r="E189" s="161"/>
      <c r="F189" s="2"/>
      <c r="G189" s="2"/>
      <c r="H189" s="2"/>
      <c r="I189" s="2"/>
      <c r="J189" s="2"/>
    </row>
    <row r="190" spans="1:10" s="12" customFormat="1">
      <c r="A190" s="16"/>
      <c r="B190" s="161"/>
      <c r="C190" s="161"/>
      <c r="D190" s="161"/>
      <c r="E190" s="161"/>
      <c r="F190" s="2"/>
      <c r="G190" s="2"/>
      <c r="H190" s="2"/>
      <c r="I190" s="2"/>
      <c r="J190" s="2"/>
    </row>
    <row r="191" spans="1:10" s="12" customFormat="1">
      <c r="A191" s="16"/>
      <c r="B191" s="161"/>
      <c r="C191" s="161"/>
      <c r="D191" s="161"/>
      <c r="E191" s="161"/>
      <c r="F191" s="2"/>
      <c r="G191" s="2"/>
      <c r="H191" s="2"/>
      <c r="I191" s="2"/>
      <c r="J191" s="2"/>
    </row>
    <row r="192" spans="1:10" s="12" customFormat="1">
      <c r="A192" s="16"/>
      <c r="B192" s="161"/>
      <c r="C192" s="161"/>
      <c r="D192" s="161"/>
      <c r="E192" s="161"/>
      <c r="F192" s="2"/>
      <c r="G192" s="2"/>
      <c r="H192" s="2"/>
      <c r="I192" s="2"/>
      <c r="J192" s="2"/>
    </row>
    <row r="193" spans="1:10" s="12" customFormat="1">
      <c r="A193" s="16"/>
      <c r="B193" s="161"/>
      <c r="C193" s="161"/>
      <c r="D193" s="161"/>
      <c r="E193" s="161"/>
      <c r="F193" s="2"/>
      <c r="G193" s="2"/>
      <c r="H193" s="2"/>
      <c r="I193" s="2"/>
      <c r="J193" s="2"/>
    </row>
    <row r="194" spans="1:10" s="12" customFormat="1">
      <c r="A194" s="16"/>
      <c r="B194" s="161"/>
      <c r="C194" s="161"/>
      <c r="D194" s="161"/>
      <c r="E194" s="161"/>
      <c r="F194" s="2"/>
      <c r="G194" s="2"/>
      <c r="H194" s="2"/>
      <c r="I194" s="2"/>
      <c r="J194" s="2"/>
    </row>
    <row r="195" spans="1:10" s="12" customFormat="1">
      <c r="A195" s="16"/>
      <c r="B195" s="161"/>
      <c r="C195" s="161"/>
      <c r="D195" s="161"/>
      <c r="E195" s="161"/>
      <c r="F195" s="2"/>
      <c r="G195" s="2"/>
      <c r="H195" s="2"/>
      <c r="I195" s="2"/>
      <c r="J195" s="2"/>
    </row>
    <row r="196" spans="1:10" s="12" customFormat="1">
      <c r="A196" s="16"/>
      <c r="B196" s="161"/>
      <c r="C196" s="161"/>
      <c r="D196" s="161"/>
      <c r="E196" s="161"/>
      <c r="F196" s="2"/>
      <c r="G196" s="2"/>
      <c r="H196" s="2"/>
      <c r="I196" s="2"/>
      <c r="J196" s="2"/>
    </row>
    <row r="197" spans="1:10" s="12" customFormat="1">
      <c r="A197" s="16"/>
      <c r="B197" s="161"/>
      <c r="C197" s="161"/>
      <c r="D197" s="161"/>
      <c r="E197" s="161"/>
      <c r="F197" s="2"/>
      <c r="G197" s="2"/>
      <c r="H197" s="2"/>
      <c r="I197" s="2"/>
      <c r="J197" s="2"/>
    </row>
    <row r="198" spans="1:10" s="12" customFormat="1">
      <c r="A198" s="16"/>
      <c r="B198" s="161"/>
      <c r="C198" s="161"/>
      <c r="D198" s="161"/>
      <c r="E198" s="161"/>
      <c r="F198" s="2"/>
      <c r="G198" s="2"/>
      <c r="H198" s="2"/>
      <c r="I198" s="2"/>
      <c r="J198" s="2"/>
    </row>
    <row r="199" spans="1:10" s="12" customFormat="1">
      <c r="A199" s="16"/>
      <c r="B199" s="161"/>
      <c r="C199" s="161"/>
      <c r="D199" s="161"/>
      <c r="E199" s="161"/>
      <c r="F199" s="2"/>
      <c r="G199" s="2"/>
      <c r="H199" s="2"/>
      <c r="I199" s="2"/>
      <c r="J199" s="2"/>
    </row>
    <row r="200" spans="1:10" s="12" customFormat="1">
      <c r="A200" s="16"/>
      <c r="B200" s="161"/>
      <c r="C200" s="161"/>
      <c r="D200" s="161"/>
      <c r="E200" s="161"/>
      <c r="F200" s="2"/>
      <c r="G200" s="2"/>
      <c r="H200" s="2"/>
      <c r="I200" s="2"/>
      <c r="J200" s="2"/>
    </row>
    <row r="201" spans="1:10" s="12" customFormat="1">
      <c r="A201" s="16"/>
      <c r="B201" s="161"/>
      <c r="C201" s="161"/>
      <c r="D201" s="161"/>
      <c r="E201" s="161"/>
      <c r="F201" s="2"/>
      <c r="G201" s="2"/>
      <c r="H201" s="2"/>
      <c r="I201" s="2"/>
      <c r="J201" s="2"/>
    </row>
    <row r="202" spans="1:10" s="12" customFormat="1">
      <c r="A202" s="16"/>
      <c r="B202" s="161"/>
      <c r="C202" s="161"/>
      <c r="D202" s="161"/>
      <c r="E202" s="161"/>
      <c r="F202" s="2"/>
      <c r="G202" s="2"/>
      <c r="H202" s="2"/>
      <c r="I202" s="2"/>
      <c r="J202" s="2"/>
    </row>
    <row r="203" spans="1:10" s="12" customFormat="1">
      <c r="A203" s="16"/>
      <c r="B203" s="161"/>
      <c r="C203" s="161"/>
      <c r="D203" s="161"/>
      <c r="E203" s="161"/>
      <c r="F203" s="2"/>
      <c r="G203" s="2"/>
      <c r="H203" s="2"/>
      <c r="I203" s="2"/>
      <c r="J203" s="2"/>
    </row>
    <row r="204" spans="1:10" s="12" customFormat="1">
      <c r="A204" s="16"/>
      <c r="B204" s="161"/>
      <c r="C204" s="161"/>
      <c r="D204" s="161"/>
      <c r="E204" s="161"/>
      <c r="F204" s="2"/>
      <c r="G204" s="2"/>
      <c r="H204" s="2"/>
      <c r="I204" s="2"/>
      <c r="J204" s="2"/>
    </row>
    <row r="205" spans="1:10" s="12" customFormat="1">
      <c r="A205" s="16"/>
      <c r="B205" s="161"/>
      <c r="C205" s="161"/>
      <c r="D205" s="161"/>
      <c r="E205" s="161"/>
      <c r="F205" s="2"/>
      <c r="G205" s="2"/>
      <c r="H205" s="2"/>
      <c r="I205" s="2"/>
      <c r="J205" s="2"/>
    </row>
    <row r="206" spans="1:10" s="12" customFormat="1">
      <c r="A206" s="16"/>
      <c r="B206" s="161"/>
      <c r="C206" s="161"/>
      <c r="D206" s="161"/>
      <c r="E206" s="161"/>
      <c r="F206" s="2"/>
      <c r="G206" s="2"/>
      <c r="H206" s="2"/>
      <c r="I206" s="2"/>
      <c r="J206" s="2"/>
    </row>
    <row r="207" spans="1:10" s="12" customFormat="1">
      <c r="A207" s="16"/>
      <c r="B207" s="161"/>
      <c r="C207" s="161"/>
      <c r="D207" s="161"/>
      <c r="E207" s="161"/>
      <c r="F207" s="2"/>
      <c r="G207" s="2"/>
      <c r="H207" s="2"/>
      <c r="I207" s="2"/>
      <c r="J207" s="2"/>
    </row>
    <row r="208" spans="1:10" s="12" customFormat="1">
      <c r="A208" s="16"/>
      <c r="B208" s="161"/>
      <c r="C208" s="161"/>
      <c r="D208" s="161"/>
      <c r="E208" s="161"/>
      <c r="F208" s="2"/>
      <c r="G208" s="2"/>
      <c r="H208" s="2"/>
      <c r="I208" s="2"/>
      <c r="J208" s="2"/>
    </row>
    <row r="209" spans="1:10" s="12" customFormat="1">
      <c r="A209" s="16"/>
      <c r="B209" s="161"/>
      <c r="C209" s="161"/>
      <c r="D209" s="161"/>
      <c r="E209" s="161"/>
      <c r="F209" s="2"/>
      <c r="G209" s="2"/>
      <c r="H209" s="2"/>
      <c r="I209" s="2"/>
      <c r="J209" s="2"/>
    </row>
    <row r="210" spans="1:10" s="12" customFormat="1">
      <c r="A210" s="16"/>
      <c r="B210" s="161"/>
      <c r="C210" s="161"/>
      <c r="D210" s="161"/>
      <c r="E210" s="161"/>
      <c r="F210" s="2"/>
      <c r="G210" s="2"/>
      <c r="H210" s="2"/>
      <c r="I210" s="2"/>
      <c r="J210" s="2"/>
    </row>
    <row r="211" spans="1:10" s="12" customFormat="1">
      <c r="A211" s="16"/>
      <c r="B211" s="161"/>
      <c r="C211" s="161"/>
      <c r="D211" s="161"/>
      <c r="E211" s="161"/>
      <c r="F211" s="2"/>
      <c r="G211" s="2"/>
      <c r="H211" s="2"/>
      <c r="I211" s="2"/>
      <c r="J211" s="2"/>
    </row>
    <row r="212" spans="1:10" s="12" customFormat="1">
      <c r="A212" s="16"/>
      <c r="B212" s="161"/>
      <c r="C212" s="161"/>
      <c r="D212" s="161"/>
      <c r="E212" s="161"/>
      <c r="F212" s="2"/>
      <c r="G212" s="2"/>
      <c r="H212" s="2"/>
      <c r="I212" s="2"/>
      <c r="J212" s="2"/>
    </row>
    <row r="213" spans="1:10" s="12" customFormat="1">
      <c r="A213" s="16"/>
      <c r="B213" s="161"/>
      <c r="C213" s="161"/>
      <c r="D213" s="161"/>
      <c r="E213" s="161"/>
      <c r="F213" s="2"/>
      <c r="G213" s="2"/>
      <c r="H213" s="2"/>
      <c r="I213" s="2"/>
      <c r="J213" s="2"/>
    </row>
    <row r="214" spans="1:10" s="12" customFormat="1">
      <c r="A214" s="16"/>
      <c r="B214" s="161"/>
      <c r="C214" s="161"/>
      <c r="D214" s="161"/>
      <c r="E214" s="161"/>
      <c r="F214" s="2"/>
      <c r="G214" s="2"/>
      <c r="H214" s="2"/>
      <c r="I214" s="2"/>
      <c r="J214" s="2"/>
    </row>
    <row r="215" spans="1:10" s="12" customFormat="1">
      <c r="A215" s="16"/>
      <c r="B215" s="161"/>
      <c r="C215" s="161"/>
      <c r="D215" s="161"/>
      <c r="E215" s="161"/>
      <c r="F215" s="2"/>
      <c r="G215" s="2"/>
      <c r="H215" s="2"/>
      <c r="I215" s="2"/>
      <c r="J215" s="2"/>
    </row>
    <row r="216" spans="1:10" s="12" customFormat="1">
      <c r="A216" s="16"/>
      <c r="B216" s="161"/>
      <c r="C216" s="161"/>
      <c r="D216" s="161"/>
      <c r="E216" s="161"/>
      <c r="F216" s="2"/>
      <c r="G216" s="2"/>
      <c r="H216" s="2"/>
      <c r="I216" s="2"/>
      <c r="J216" s="2"/>
    </row>
    <row r="217" spans="1:10" s="12" customFormat="1">
      <c r="A217" s="16"/>
      <c r="B217" s="161"/>
      <c r="C217" s="161"/>
      <c r="D217" s="161"/>
      <c r="E217" s="161"/>
      <c r="F217" s="2"/>
      <c r="G217" s="2"/>
      <c r="H217" s="2"/>
      <c r="I217" s="2"/>
      <c r="J217" s="2"/>
    </row>
    <row r="218" spans="1:10" s="12" customFormat="1">
      <c r="A218" s="16"/>
      <c r="B218" s="161"/>
      <c r="C218" s="161"/>
      <c r="D218" s="161"/>
      <c r="E218" s="161"/>
      <c r="F218" s="2"/>
      <c r="G218" s="2"/>
      <c r="H218" s="2"/>
      <c r="I218" s="2"/>
      <c r="J218" s="2"/>
    </row>
    <row r="219" spans="1:10" s="12" customFormat="1">
      <c r="A219" s="16"/>
      <c r="B219" s="161"/>
      <c r="C219" s="161"/>
      <c r="D219" s="161"/>
      <c r="E219" s="161"/>
      <c r="F219" s="2"/>
      <c r="G219" s="2"/>
      <c r="H219" s="2"/>
      <c r="I219" s="2"/>
      <c r="J219" s="2"/>
    </row>
    <row r="220" spans="1:10" s="12" customFormat="1">
      <c r="A220" s="16"/>
      <c r="B220" s="161"/>
      <c r="C220" s="161"/>
      <c r="D220" s="161"/>
      <c r="E220" s="161"/>
      <c r="F220" s="2"/>
      <c r="G220" s="2"/>
      <c r="H220" s="2"/>
      <c r="I220" s="2"/>
      <c r="J220" s="2"/>
    </row>
    <row r="221" spans="1:10" s="12" customFormat="1">
      <c r="A221" s="16"/>
      <c r="B221" s="161"/>
      <c r="C221" s="161"/>
      <c r="D221" s="161"/>
      <c r="E221" s="161"/>
      <c r="F221" s="2"/>
      <c r="G221" s="2"/>
      <c r="H221" s="2"/>
      <c r="I221" s="2"/>
      <c r="J221" s="2"/>
    </row>
    <row r="222" spans="1:10" s="12" customFormat="1">
      <c r="A222" s="16"/>
      <c r="B222" s="161"/>
      <c r="C222" s="161"/>
      <c r="D222" s="161"/>
      <c r="E222" s="161"/>
      <c r="F222" s="2"/>
      <c r="G222" s="2"/>
      <c r="H222" s="2"/>
      <c r="I222" s="2"/>
      <c r="J222" s="2"/>
    </row>
    <row r="223" spans="1:10" s="12" customFormat="1">
      <c r="A223" s="16"/>
      <c r="B223" s="161"/>
      <c r="C223" s="161"/>
      <c r="D223" s="161"/>
      <c r="E223" s="161"/>
      <c r="F223" s="2"/>
      <c r="G223" s="2"/>
      <c r="H223" s="2"/>
      <c r="I223" s="2"/>
      <c r="J223" s="2"/>
    </row>
    <row r="224" spans="1:10" s="12" customFormat="1">
      <c r="A224" s="16"/>
      <c r="B224" s="161"/>
      <c r="C224" s="161"/>
      <c r="D224" s="161"/>
      <c r="E224" s="161"/>
      <c r="F224" s="2"/>
      <c r="G224" s="2"/>
      <c r="H224" s="2"/>
      <c r="I224" s="2"/>
      <c r="J224" s="2"/>
    </row>
    <row r="225" spans="1:10" s="12" customFormat="1">
      <c r="A225" s="16"/>
      <c r="B225" s="161"/>
      <c r="C225" s="161"/>
      <c r="D225" s="161"/>
      <c r="E225" s="161"/>
      <c r="F225" s="2"/>
      <c r="G225" s="2"/>
      <c r="H225" s="2"/>
      <c r="I225" s="2"/>
      <c r="J225" s="2"/>
    </row>
    <row r="226" spans="1:10" s="12" customFormat="1">
      <c r="A226" s="16"/>
      <c r="B226" s="161"/>
      <c r="C226" s="161"/>
      <c r="D226" s="161"/>
      <c r="E226" s="161"/>
      <c r="F226" s="2"/>
      <c r="G226" s="2"/>
      <c r="H226" s="2"/>
      <c r="I226" s="2"/>
      <c r="J226" s="2"/>
    </row>
    <row r="227" spans="1:10" s="12" customFormat="1">
      <c r="A227" s="16"/>
      <c r="B227" s="161"/>
      <c r="C227" s="161"/>
      <c r="D227" s="161"/>
      <c r="E227" s="161"/>
      <c r="F227" s="2"/>
      <c r="G227" s="2"/>
      <c r="H227" s="2"/>
      <c r="I227" s="2"/>
      <c r="J227" s="2"/>
    </row>
    <row r="228" spans="1:10" s="12" customFormat="1">
      <c r="A228" s="16"/>
      <c r="B228" s="161"/>
      <c r="C228" s="161"/>
      <c r="D228" s="161"/>
      <c r="E228" s="161"/>
      <c r="F228" s="2"/>
      <c r="G228" s="2"/>
      <c r="H228" s="2"/>
      <c r="I228" s="2"/>
      <c r="J228" s="2"/>
    </row>
    <row r="229" spans="1:10" s="12" customFormat="1">
      <c r="A229" s="16"/>
      <c r="B229" s="161"/>
      <c r="C229" s="161"/>
      <c r="D229" s="161"/>
      <c r="E229" s="161"/>
      <c r="F229" s="2"/>
      <c r="G229" s="2"/>
      <c r="H229" s="2"/>
      <c r="I229" s="2"/>
      <c r="J229" s="2"/>
    </row>
    <row r="230" spans="1:10" s="12" customFormat="1">
      <c r="A230" s="16"/>
      <c r="B230" s="161"/>
      <c r="C230" s="161"/>
      <c r="D230" s="161"/>
      <c r="E230" s="161"/>
      <c r="F230" s="2"/>
      <c r="G230" s="2"/>
      <c r="H230" s="2"/>
      <c r="I230" s="2"/>
      <c r="J230" s="2"/>
    </row>
    <row r="231" spans="1:10" s="12" customFormat="1">
      <c r="A231" s="16"/>
      <c r="B231" s="161"/>
      <c r="C231" s="161"/>
      <c r="D231" s="161"/>
      <c r="E231" s="161"/>
      <c r="F231" s="2"/>
      <c r="G231" s="2"/>
      <c r="H231" s="2"/>
      <c r="I231" s="2"/>
      <c r="J231" s="2"/>
    </row>
    <row r="232" spans="1:10" s="12" customFormat="1">
      <c r="A232" s="16"/>
      <c r="B232" s="161"/>
      <c r="C232" s="161"/>
      <c r="D232" s="161"/>
      <c r="E232" s="161"/>
      <c r="F232" s="2"/>
      <c r="G232" s="2"/>
      <c r="H232" s="2"/>
      <c r="I232" s="2"/>
      <c r="J232" s="2"/>
    </row>
    <row r="233" spans="1:10" s="12" customFormat="1">
      <c r="A233" s="16"/>
      <c r="B233" s="161"/>
      <c r="C233" s="161"/>
      <c r="D233" s="161"/>
      <c r="E233" s="161"/>
      <c r="F233" s="2"/>
      <c r="G233" s="2"/>
      <c r="H233" s="2"/>
      <c r="I233" s="2"/>
      <c r="J233" s="2"/>
    </row>
    <row r="234" spans="1:10" s="12" customFormat="1">
      <c r="A234" s="16"/>
      <c r="B234" s="161"/>
      <c r="C234" s="161"/>
      <c r="D234" s="161"/>
      <c r="E234" s="161"/>
      <c r="F234" s="2"/>
      <c r="G234" s="2"/>
      <c r="H234" s="2"/>
      <c r="I234" s="2"/>
      <c r="J234" s="2"/>
    </row>
    <row r="235" spans="1:10" s="12" customFormat="1">
      <c r="A235" s="16"/>
      <c r="B235" s="161"/>
      <c r="C235" s="161"/>
      <c r="D235" s="161"/>
      <c r="E235" s="161"/>
      <c r="F235" s="2"/>
      <c r="G235" s="2"/>
      <c r="H235" s="2"/>
      <c r="I235" s="2"/>
      <c r="J235" s="2"/>
    </row>
    <row r="236" spans="1:10" s="12" customFormat="1">
      <c r="A236" s="16"/>
      <c r="B236" s="161"/>
      <c r="C236" s="161"/>
      <c r="D236" s="161"/>
      <c r="E236" s="161"/>
      <c r="F236" s="2"/>
      <c r="G236" s="2"/>
      <c r="H236" s="2"/>
      <c r="I236" s="2"/>
      <c r="J236" s="2"/>
    </row>
    <row r="237" spans="1:10" s="12" customFormat="1">
      <c r="A237" s="16"/>
      <c r="B237" s="161"/>
      <c r="C237" s="161"/>
      <c r="D237" s="161"/>
      <c r="E237" s="161"/>
      <c r="F237" s="2"/>
      <c r="G237" s="2"/>
      <c r="H237" s="2"/>
      <c r="I237" s="2"/>
      <c r="J237" s="2"/>
    </row>
    <row r="238" spans="1:10" s="12" customFormat="1">
      <c r="A238" s="16"/>
      <c r="B238" s="161"/>
      <c r="C238" s="161"/>
      <c r="D238" s="161"/>
      <c r="E238" s="161"/>
      <c r="F238" s="2"/>
      <c r="G238" s="2"/>
      <c r="H238" s="2"/>
      <c r="I238" s="2"/>
      <c r="J238" s="2"/>
    </row>
    <row r="239" spans="1:10" s="12" customFormat="1">
      <c r="A239" s="16"/>
      <c r="B239" s="161"/>
      <c r="C239" s="161"/>
      <c r="D239" s="161"/>
      <c r="E239" s="161"/>
      <c r="F239" s="2"/>
      <c r="G239" s="2"/>
      <c r="H239" s="2"/>
      <c r="I239" s="2"/>
      <c r="J239" s="2"/>
    </row>
    <row r="240" spans="1:10" s="12" customFormat="1">
      <c r="A240" s="16"/>
      <c r="B240" s="161"/>
      <c r="C240" s="161"/>
      <c r="D240" s="161"/>
      <c r="E240" s="161"/>
      <c r="F240" s="2"/>
      <c r="G240" s="2"/>
      <c r="H240" s="2"/>
      <c r="I240" s="2"/>
      <c r="J240" s="2"/>
    </row>
    <row r="241" spans="1:10" s="12" customFormat="1">
      <c r="A241" s="16"/>
      <c r="B241" s="161"/>
      <c r="C241" s="161"/>
      <c r="D241" s="161"/>
      <c r="E241" s="161"/>
      <c r="F241" s="2"/>
      <c r="G241" s="2"/>
      <c r="H241" s="2"/>
      <c r="I241" s="2"/>
      <c r="J241" s="2"/>
    </row>
    <row r="242" spans="1:10" s="12" customFormat="1">
      <c r="A242" s="16"/>
      <c r="B242" s="161"/>
      <c r="C242" s="161"/>
      <c r="D242" s="161"/>
      <c r="E242" s="161"/>
      <c r="F242" s="2"/>
      <c r="G242" s="2"/>
      <c r="H242" s="2"/>
      <c r="I242" s="2"/>
      <c r="J242" s="2"/>
    </row>
    <row r="243" spans="1:10" s="12" customFormat="1">
      <c r="A243" s="16"/>
      <c r="B243" s="161"/>
      <c r="C243" s="161"/>
      <c r="D243" s="161"/>
      <c r="E243" s="161"/>
      <c r="F243" s="2"/>
      <c r="G243" s="2"/>
      <c r="H243" s="2"/>
      <c r="I243" s="2"/>
      <c r="J243" s="2"/>
    </row>
    <row r="244" spans="1:10" s="12" customFormat="1">
      <c r="A244" s="16"/>
      <c r="B244" s="161"/>
      <c r="C244" s="161"/>
      <c r="D244" s="161"/>
      <c r="E244" s="161"/>
      <c r="F244" s="2"/>
      <c r="G244" s="2"/>
      <c r="H244" s="2"/>
      <c r="I244" s="2"/>
      <c r="J244" s="2"/>
    </row>
    <row r="245" spans="1:10" s="12" customFormat="1">
      <c r="A245" s="16"/>
      <c r="B245" s="161"/>
      <c r="C245" s="161"/>
      <c r="D245" s="161"/>
      <c r="E245" s="161"/>
      <c r="F245" s="2"/>
      <c r="G245" s="2"/>
      <c r="H245" s="2"/>
      <c r="I245" s="2"/>
      <c r="J245" s="2"/>
    </row>
    <row r="246" spans="1:10" s="12" customFormat="1">
      <c r="A246" s="16"/>
      <c r="B246" s="161"/>
      <c r="C246" s="161"/>
      <c r="D246" s="161"/>
      <c r="E246" s="161"/>
      <c r="F246" s="2"/>
      <c r="G246" s="2"/>
      <c r="H246" s="2"/>
      <c r="I246" s="2"/>
      <c r="J246" s="2"/>
    </row>
    <row r="247" spans="1:10" s="12" customFormat="1">
      <c r="A247" s="16"/>
      <c r="B247" s="161"/>
      <c r="C247" s="161"/>
      <c r="D247" s="161"/>
      <c r="E247" s="161"/>
      <c r="F247" s="2"/>
      <c r="G247" s="2"/>
      <c r="H247" s="2"/>
      <c r="I247" s="2"/>
      <c r="J247" s="2"/>
    </row>
    <row r="248" spans="1:10" s="12" customFormat="1">
      <c r="A248" s="16"/>
      <c r="B248" s="161"/>
      <c r="C248" s="161"/>
      <c r="D248" s="161"/>
      <c r="E248" s="161"/>
      <c r="F248" s="2"/>
      <c r="G248" s="2"/>
      <c r="H248" s="2"/>
      <c r="I248" s="2"/>
      <c r="J248" s="2"/>
    </row>
    <row r="249" spans="1:10" s="12" customFormat="1">
      <c r="A249" s="16"/>
      <c r="B249" s="161"/>
      <c r="C249" s="161"/>
      <c r="D249" s="161"/>
      <c r="E249" s="161"/>
      <c r="F249" s="2"/>
      <c r="G249" s="2"/>
      <c r="H249" s="2"/>
      <c r="I249" s="2"/>
      <c r="J249" s="2"/>
    </row>
    <row r="250" spans="1:10" s="12" customFormat="1">
      <c r="A250" s="16"/>
      <c r="B250" s="161"/>
      <c r="C250" s="161"/>
      <c r="D250" s="161"/>
      <c r="E250" s="161"/>
      <c r="F250" s="2"/>
      <c r="G250" s="2"/>
      <c r="H250" s="2"/>
      <c r="I250" s="2"/>
      <c r="J250" s="2"/>
    </row>
    <row r="251" spans="1:10" s="12" customFormat="1">
      <c r="A251" s="16"/>
      <c r="B251" s="161"/>
      <c r="C251" s="161"/>
      <c r="D251" s="161"/>
      <c r="E251" s="161"/>
      <c r="F251" s="2"/>
      <c r="G251" s="2"/>
      <c r="H251" s="2"/>
      <c r="I251" s="2"/>
      <c r="J251" s="2"/>
    </row>
    <row r="252" spans="1:10" s="12" customFormat="1">
      <c r="A252" s="16"/>
      <c r="B252" s="161"/>
      <c r="C252" s="161"/>
      <c r="D252" s="161"/>
      <c r="E252" s="161"/>
      <c r="F252" s="2"/>
      <c r="G252" s="2"/>
      <c r="H252" s="2"/>
      <c r="I252" s="2"/>
      <c r="J252" s="2"/>
    </row>
    <row r="253" spans="1:10" s="12" customFormat="1">
      <c r="A253" s="16"/>
      <c r="B253" s="161"/>
      <c r="C253" s="161"/>
      <c r="D253" s="161"/>
      <c r="E253" s="161"/>
      <c r="F253" s="2"/>
      <c r="G253" s="2"/>
      <c r="H253" s="2"/>
      <c r="I253" s="2"/>
      <c r="J253" s="2"/>
    </row>
    <row r="254" spans="1:10" s="12" customFormat="1">
      <c r="A254" s="16"/>
      <c r="B254" s="161"/>
      <c r="C254" s="161"/>
      <c r="D254" s="161"/>
      <c r="E254" s="161"/>
      <c r="F254" s="2"/>
      <c r="G254" s="2"/>
      <c r="H254" s="2"/>
      <c r="I254" s="2"/>
      <c r="J254" s="2"/>
    </row>
    <row r="255" spans="1:10" s="12" customFormat="1">
      <c r="A255" s="16"/>
      <c r="B255" s="161"/>
      <c r="C255" s="161"/>
      <c r="D255" s="161"/>
      <c r="E255" s="161"/>
      <c r="F255" s="2"/>
      <c r="G255" s="2"/>
      <c r="H255" s="2"/>
      <c r="I255" s="2"/>
      <c r="J255" s="2"/>
    </row>
    <row r="256" spans="1:10" s="12" customFormat="1">
      <c r="A256" s="16"/>
      <c r="B256" s="161"/>
      <c r="C256" s="161"/>
      <c r="D256" s="161"/>
      <c r="E256" s="161"/>
      <c r="F256" s="2"/>
      <c r="G256" s="2"/>
      <c r="H256" s="2"/>
      <c r="I256" s="2"/>
      <c r="J256" s="2"/>
    </row>
    <row r="257" spans="1:10" s="12" customFormat="1">
      <c r="A257" s="16"/>
      <c r="B257" s="161"/>
      <c r="C257" s="161"/>
      <c r="D257" s="161"/>
      <c r="E257" s="161"/>
      <c r="F257" s="2"/>
      <c r="G257" s="2"/>
      <c r="H257" s="2"/>
      <c r="I257" s="2"/>
      <c r="J257" s="2"/>
    </row>
    <row r="258" spans="1:10" s="12" customFormat="1">
      <c r="A258" s="16"/>
      <c r="B258" s="161"/>
      <c r="C258" s="161"/>
      <c r="D258" s="161"/>
      <c r="E258" s="161"/>
      <c r="F258" s="2"/>
      <c r="G258" s="2"/>
      <c r="H258" s="2"/>
      <c r="I258" s="2"/>
      <c r="J258" s="2"/>
    </row>
    <row r="259" spans="1:10" s="12" customFormat="1">
      <c r="A259" s="16"/>
      <c r="B259" s="161"/>
      <c r="C259" s="161"/>
      <c r="D259" s="161"/>
      <c r="E259" s="161"/>
      <c r="F259" s="2"/>
      <c r="G259" s="2"/>
      <c r="H259" s="2"/>
      <c r="I259" s="2"/>
      <c r="J259" s="2"/>
    </row>
    <row r="260" spans="1:10" s="12" customFormat="1">
      <c r="A260" s="16"/>
      <c r="B260" s="161"/>
      <c r="C260" s="161"/>
      <c r="D260" s="161"/>
      <c r="E260" s="161"/>
      <c r="F260" s="2"/>
      <c r="G260" s="2"/>
      <c r="H260" s="2"/>
      <c r="I260" s="2"/>
      <c r="J260" s="2"/>
    </row>
    <row r="261" spans="1:10" s="12" customFormat="1">
      <c r="A261" s="16"/>
      <c r="B261" s="161"/>
      <c r="C261" s="161"/>
      <c r="D261" s="161"/>
      <c r="E261" s="161"/>
      <c r="F261" s="2"/>
      <c r="G261" s="2"/>
      <c r="H261" s="2"/>
      <c r="I261" s="2"/>
      <c r="J261" s="2"/>
    </row>
    <row r="262" spans="1:10" s="12" customFormat="1">
      <c r="A262" s="16"/>
      <c r="B262" s="161"/>
      <c r="C262" s="161"/>
      <c r="D262" s="161"/>
      <c r="E262" s="161"/>
      <c r="F262" s="2"/>
      <c r="G262" s="2"/>
      <c r="H262" s="2"/>
      <c r="I262" s="2"/>
      <c r="J262" s="2"/>
    </row>
    <row r="263" spans="1:10" s="12" customFormat="1">
      <c r="A263" s="16"/>
      <c r="B263" s="161"/>
      <c r="C263" s="161"/>
      <c r="D263" s="161"/>
      <c r="E263" s="161"/>
      <c r="F263" s="2"/>
      <c r="G263" s="2"/>
      <c r="H263" s="2"/>
      <c r="I263" s="2"/>
      <c r="J263" s="2"/>
    </row>
    <row r="264" spans="1:10" s="12" customFormat="1">
      <c r="A264" s="16"/>
      <c r="B264" s="161"/>
      <c r="C264" s="161"/>
      <c r="D264" s="161"/>
      <c r="E264" s="161"/>
      <c r="F264" s="2"/>
      <c r="G264" s="2"/>
      <c r="H264" s="2"/>
      <c r="I264" s="2"/>
      <c r="J264" s="2"/>
    </row>
    <row r="265" spans="1:10" s="12" customFormat="1">
      <c r="A265" s="16"/>
      <c r="B265" s="161"/>
      <c r="C265" s="161"/>
      <c r="D265" s="161"/>
      <c r="E265" s="161"/>
      <c r="F265" s="2"/>
      <c r="G265" s="2"/>
      <c r="H265" s="2"/>
      <c r="I265" s="2"/>
      <c r="J265" s="2"/>
    </row>
    <row r="266" spans="1:10" s="12" customFormat="1">
      <c r="A266" s="16"/>
      <c r="B266" s="161"/>
      <c r="C266" s="161"/>
      <c r="D266" s="161"/>
      <c r="E266" s="161"/>
      <c r="F266" s="2"/>
      <c r="G266" s="2"/>
      <c r="H266" s="2"/>
      <c r="I266" s="2"/>
      <c r="J266" s="2"/>
    </row>
    <row r="267" spans="1:10" s="12" customFormat="1">
      <c r="A267" s="16"/>
      <c r="B267" s="161"/>
      <c r="C267" s="161"/>
      <c r="D267" s="161"/>
      <c r="E267" s="161"/>
      <c r="F267" s="2"/>
      <c r="G267" s="2"/>
      <c r="H267" s="2"/>
      <c r="I267" s="2"/>
      <c r="J267" s="2"/>
    </row>
    <row r="268" spans="1:10" s="12" customFormat="1">
      <c r="A268" s="16"/>
      <c r="B268" s="161"/>
      <c r="C268" s="161"/>
      <c r="D268" s="161"/>
      <c r="E268" s="161"/>
      <c r="F268" s="2"/>
      <c r="G268" s="2"/>
      <c r="H268" s="2"/>
      <c r="I268" s="2"/>
      <c r="J268" s="2"/>
    </row>
    <row r="269" spans="1:10" s="12" customFormat="1">
      <c r="A269" s="16"/>
      <c r="B269" s="161"/>
      <c r="C269" s="161"/>
      <c r="D269" s="161"/>
      <c r="E269" s="161"/>
      <c r="F269" s="2"/>
      <c r="G269" s="2"/>
      <c r="H269" s="2"/>
      <c r="I269" s="2"/>
      <c r="J269" s="2"/>
    </row>
    <row r="270" spans="1:10" s="12" customFormat="1">
      <c r="A270" s="16"/>
      <c r="B270" s="161"/>
      <c r="C270" s="161"/>
      <c r="D270" s="161"/>
      <c r="E270" s="161"/>
      <c r="F270" s="2"/>
      <c r="G270" s="2"/>
      <c r="H270" s="2"/>
      <c r="I270" s="2"/>
      <c r="J270" s="2"/>
    </row>
    <row r="271" spans="1:10" s="12" customFormat="1">
      <c r="A271" s="16"/>
      <c r="B271" s="161"/>
      <c r="C271" s="161"/>
      <c r="D271" s="161"/>
      <c r="E271" s="161"/>
      <c r="F271" s="2"/>
      <c r="G271" s="2"/>
      <c r="H271" s="2"/>
      <c r="I271" s="2"/>
      <c r="J271" s="2"/>
    </row>
    <row r="272" spans="1:10" s="12" customFormat="1">
      <c r="A272" s="16"/>
      <c r="B272" s="161"/>
      <c r="C272" s="161"/>
      <c r="D272" s="161"/>
      <c r="E272" s="161"/>
      <c r="F272" s="2"/>
      <c r="G272" s="2"/>
      <c r="H272" s="2"/>
      <c r="I272" s="2"/>
      <c r="J272" s="2"/>
    </row>
    <row r="273" spans="1:10" s="12" customFormat="1">
      <c r="A273" s="16"/>
      <c r="B273" s="161"/>
      <c r="C273" s="161"/>
      <c r="D273" s="161"/>
      <c r="E273" s="161"/>
      <c r="F273" s="2"/>
      <c r="G273" s="2"/>
      <c r="H273" s="2"/>
      <c r="I273" s="2"/>
      <c r="J273" s="2"/>
    </row>
    <row r="274" spans="1:10" s="12" customFormat="1">
      <c r="A274" s="16"/>
      <c r="B274" s="161"/>
      <c r="C274" s="161"/>
      <c r="D274" s="161"/>
      <c r="E274" s="161"/>
      <c r="F274" s="2"/>
      <c r="G274" s="2"/>
      <c r="H274" s="2"/>
      <c r="I274" s="2"/>
      <c r="J274" s="2"/>
    </row>
    <row r="275" spans="1:10" s="12" customFormat="1">
      <c r="A275" s="16"/>
      <c r="B275" s="161"/>
      <c r="C275" s="161"/>
      <c r="D275" s="161"/>
      <c r="E275" s="161"/>
      <c r="F275" s="2"/>
      <c r="G275" s="2"/>
      <c r="H275" s="2"/>
      <c r="I275" s="2"/>
      <c r="J275" s="2"/>
    </row>
    <row r="276" spans="1:10" s="12" customFormat="1">
      <c r="A276" s="16"/>
      <c r="B276" s="161"/>
      <c r="C276" s="161"/>
      <c r="D276" s="161"/>
      <c r="E276" s="161"/>
      <c r="F276" s="2"/>
      <c r="G276" s="2"/>
      <c r="H276" s="2"/>
      <c r="I276" s="2"/>
      <c r="J276" s="2"/>
    </row>
    <row r="277" spans="1:10" s="12" customFormat="1">
      <c r="A277" s="16"/>
      <c r="B277" s="161"/>
      <c r="C277" s="161"/>
      <c r="D277" s="161"/>
      <c r="E277" s="161"/>
      <c r="F277" s="2"/>
      <c r="G277" s="2"/>
      <c r="H277" s="2"/>
      <c r="I277" s="2"/>
      <c r="J277" s="2"/>
    </row>
    <row r="278" spans="1:10" s="12" customFormat="1">
      <c r="A278" s="16"/>
      <c r="B278" s="161"/>
      <c r="C278" s="161"/>
      <c r="D278" s="161"/>
      <c r="E278" s="161"/>
      <c r="F278" s="2"/>
      <c r="G278" s="2"/>
      <c r="H278" s="2"/>
      <c r="I278" s="2"/>
      <c r="J278" s="2"/>
    </row>
    <row r="279" spans="1:10" s="12" customFormat="1">
      <c r="A279" s="16"/>
      <c r="B279" s="161"/>
      <c r="C279" s="161"/>
      <c r="D279" s="161"/>
      <c r="E279" s="161"/>
      <c r="F279" s="2"/>
      <c r="G279" s="2"/>
      <c r="H279" s="2"/>
      <c r="I279" s="2"/>
      <c r="J279" s="2"/>
    </row>
    <row r="280" spans="1:10" s="12" customFormat="1">
      <c r="A280" s="16"/>
      <c r="B280" s="161"/>
      <c r="C280" s="161"/>
      <c r="D280" s="161"/>
      <c r="E280" s="161"/>
      <c r="F280" s="2"/>
      <c r="G280" s="2"/>
      <c r="H280" s="2"/>
      <c r="I280" s="2"/>
      <c r="J280" s="2"/>
    </row>
    <row r="281" spans="1:10" s="12" customFormat="1">
      <c r="A281" s="16"/>
      <c r="B281" s="161"/>
      <c r="C281" s="161"/>
      <c r="D281" s="161"/>
      <c r="E281" s="161"/>
      <c r="F281" s="2"/>
      <c r="G281" s="2"/>
      <c r="H281" s="2"/>
      <c r="I281" s="2"/>
      <c r="J281" s="2"/>
    </row>
    <row r="282" spans="1:10" s="12" customFormat="1">
      <c r="A282" s="16"/>
      <c r="B282" s="161"/>
      <c r="C282" s="161"/>
      <c r="D282" s="161"/>
      <c r="E282" s="161"/>
      <c r="F282" s="2"/>
      <c r="G282" s="2"/>
      <c r="H282" s="2"/>
      <c r="I282" s="2"/>
      <c r="J282" s="2"/>
    </row>
    <row r="283" spans="1:10" s="12" customFormat="1">
      <c r="A283" s="16"/>
      <c r="B283" s="161"/>
      <c r="C283" s="161"/>
      <c r="D283" s="161"/>
      <c r="E283" s="161"/>
      <c r="F283" s="2"/>
      <c r="G283" s="2"/>
      <c r="H283" s="2"/>
      <c r="I283" s="2"/>
      <c r="J283" s="2"/>
    </row>
    <row r="284" spans="1:10" s="12" customFormat="1">
      <c r="A284" s="16"/>
      <c r="B284" s="161"/>
      <c r="C284" s="161"/>
      <c r="D284" s="161"/>
      <c r="E284" s="161"/>
      <c r="F284" s="2"/>
      <c r="G284" s="2"/>
      <c r="H284" s="2"/>
      <c r="I284" s="2"/>
      <c r="J284" s="2"/>
    </row>
    <row r="285" spans="1:10" s="12" customFormat="1">
      <c r="A285" s="16"/>
      <c r="B285" s="161"/>
      <c r="C285" s="161"/>
      <c r="D285" s="161"/>
      <c r="E285" s="161"/>
      <c r="F285" s="2"/>
      <c r="G285" s="2"/>
      <c r="H285" s="2"/>
      <c r="I285" s="2"/>
      <c r="J285" s="2"/>
    </row>
    <row r="286" spans="1:10" s="12" customFormat="1">
      <c r="A286" s="16"/>
      <c r="B286" s="161"/>
      <c r="C286" s="161"/>
      <c r="D286" s="161"/>
      <c r="E286" s="161"/>
      <c r="F286" s="2"/>
      <c r="G286" s="2"/>
      <c r="H286" s="2"/>
      <c r="I286" s="2"/>
      <c r="J286" s="2"/>
    </row>
  </sheetData>
  <mergeCells count="60">
    <mergeCell ref="A3:B3"/>
    <mergeCell ref="A14:B14"/>
    <mergeCell ref="G14:J14"/>
    <mergeCell ref="A15:B15"/>
    <mergeCell ref="G7:J7"/>
    <mergeCell ref="G13:J13"/>
    <mergeCell ref="A9:B9"/>
    <mergeCell ref="G9:J9"/>
    <mergeCell ref="A10:D10"/>
    <mergeCell ref="G10:J10"/>
    <mergeCell ref="A12:B12"/>
    <mergeCell ref="C12:D12"/>
    <mergeCell ref="A18:D18"/>
    <mergeCell ref="I19:I20"/>
    <mergeCell ref="I21:I22"/>
    <mergeCell ref="J21:J22"/>
    <mergeCell ref="B19:F20"/>
    <mergeCell ref="B22:F22"/>
    <mergeCell ref="G18:H18"/>
    <mergeCell ref="I18:J18"/>
    <mergeCell ref="G19:G20"/>
    <mergeCell ref="H19:H20"/>
    <mergeCell ref="J19:J20"/>
    <mergeCell ref="B21:F21"/>
    <mergeCell ref="A19:A20"/>
    <mergeCell ref="B23:F23"/>
    <mergeCell ref="I25:I26"/>
    <mergeCell ref="A33:J33"/>
    <mergeCell ref="I27:I28"/>
    <mergeCell ref="J27:J28"/>
    <mergeCell ref="B28:H28"/>
    <mergeCell ref="J25:J26"/>
    <mergeCell ref="B25:H25"/>
    <mergeCell ref="B26:H26"/>
    <mergeCell ref="B24:H24"/>
    <mergeCell ref="I23:I24"/>
    <mergeCell ref="J23:J24"/>
    <mergeCell ref="G37:J37"/>
    <mergeCell ref="B27:H27"/>
    <mergeCell ref="H29:I29"/>
    <mergeCell ref="A34:J34"/>
    <mergeCell ref="A46:J46"/>
    <mergeCell ref="A40:J40"/>
    <mergeCell ref="F37:F38"/>
    <mergeCell ref="C37:C38"/>
    <mergeCell ref="B37:B38"/>
    <mergeCell ref="A37:A38"/>
    <mergeCell ref="D37:D38"/>
    <mergeCell ref="E37:E38"/>
    <mergeCell ref="A35:J35"/>
    <mergeCell ref="B29:G29"/>
    <mergeCell ref="B30:G30"/>
    <mergeCell ref="H30:I30"/>
    <mergeCell ref="A53:J53"/>
    <mergeCell ref="C135:F135"/>
    <mergeCell ref="A110:J110"/>
    <mergeCell ref="A99:J99"/>
    <mergeCell ref="A77:J77"/>
    <mergeCell ref="A55:J55"/>
    <mergeCell ref="G135:H135"/>
  </mergeCells>
  <phoneticPr fontId="3" type="noConversion"/>
  <printOptions horizontalCentered="1"/>
  <pageMargins left="0.39370078740157483" right="0.39370078740157483" top="0.78740157480314965" bottom="0.59055118110236227" header="0.39370078740157483" footer="0.19685039370078741"/>
  <pageSetup paperSize="9" scale="48" fitToHeight="4" orientation="landscape" r:id="rId1"/>
  <headerFooter differentFirst="1" alignWithMargins="0">
    <oddHeader xml:space="preserve">&amp;R&amp;P
</oddHeader>
  </headerFooter>
  <rowBreaks count="3" manualBreakCount="3">
    <brk id="45" max="9" man="1"/>
    <brk id="63" max="9" man="1"/>
    <brk id="88" max="9" man="1"/>
  </rowBreaks>
  <ignoredErrors>
    <ignoredError sqref="B111 B1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37"/>
  <sheetViews>
    <sheetView zoomScale="47" zoomScaleNormal="47" zoomScaleSheetLayoutView="80" workbookViewId="0">
      <selection activeCell="A5" sqref="A5"/>
    </sheetView>
  </sheetViews>
  <sheetFormatPr defaultColWidth="9.140625" defaultRowHeight="18.75"/>
  <cols>
    <col min="1" max="1" width="89.85546875" style="2" customWidth="1"/>
    <col min="2" max="2" width="14.85546875" style="12" customWidth="1"/>
    <col min="3" max="5" width="19.85546875" style="12" customWidth="1"/>
    <col min="6" max="15" width="19.85546875" style="2" customWidth="1"/>
    <col min="16" max="16384" width="9.140625" style="2"/>
  </cols>
  <sheetData>
    <row r="1" spans="1:15">
      <c r="A1" s="285" t="s">
        <v>147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6"/>
      <c r="M1" s="286"/>
      <c r="N1" s="286"/>
    </row>
    <row r="2" spans="1:15" ht="13.5" customHeight="1">
      <c r="B2" s="161"/>
      <c r="C2" s="161"/>
      <c r="D2" s="161"/>
      <c r="E2" s="161"/>
    </row>
    <row r="3" spans="1:15">
      <c r="A3" s="283" t="s">
        <v>148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</row>
    <row r="4" spans="1:15" ht="9" customHeight="1">
      <c r="A4" s="1"/>
      <c r="B4" s="1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8.75" customHeight="1">
      <c r="A5" s="149" t="s">
        <v>149</v>
      </c>
      <c r="B5" s="277" t="s">
        <v>150</v>
      </c>
      <c r="C5" s="278"/>
      <c r="D5" s="278"/>
      <c r="E5" s="278"/>
      <c r="F5" s="244" t="s">
        <v>151</v>
      </c>
      <c r="G5" s="244"/>
      <c r="H5" s="244"/>
      <c r="I5" s="244"/>
      <c r="J5" s="244"/>
      <c r="K5" s="244"/>
      <c r="L5" s="244"/>
      <c r="M5" s="244"/>
      <c r="N5" s="244"/>
      <c r="O5" s="244"/>
    </row>
    <row r="6" spans="1:15" ht="18.75" customHeight="1">
      <c r="A6" s="149">
        <v>1</v>
      </c>
      <c r="B6" s="277">
        <v>2</v>
      </c>
      <c r="C6" s="278"/>
      <c r="D6" s="278"/>
      <c r="E6" s="278"/>
      <c r="F6" s="244">
        <v>3</v>
      </c>
      <c r="G6" s="244"/>
      <c r="H6" s="244"/>
      <c r="I6" s="244"/>
      <c r="J6" s="244"/>
      <c r="K6" s="244"/>
      <c r="L6" s="244"/>
      <c r="M6" s="244"/>
      <c r="N6" s="244"/>
      <c r="O6" s="244"/>
    </row>
    <row r="7" spans="1:15" ht="18.75" customHeight="1">
      <c r="A7" s="28"/>
      <c r="B7" s="287"/>
      <c r="C7" s="288"/>
      <c r="D7" s="288"/>
      <c r="E7" s="288"/>
      <c r="F7" s="289"/>
      <c r="G7" s="289"/>
      <c r="H7" s="289"/>
      <c r="I7" s="289"/>
      <c r="J7" s="289"/>
      <c r="K7" s="289"/>
      <c r="L7" s="289"/>
      <c r="M7" s="289"/>
      <c r="N7" s="289"/>
      <c r="O7" s="289"/>
    </row>
    <row r="8" spans="1:15">
      <c r="A8" s="22"/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</row>
    <row r="9" spans="1:15" ht="18.75" customHeight="1">
      <c r="A9" s="279" t="s">
        <v>152</v>
      </c>
      <c r="B9" s="280"/>
      <c r="C9" s="280"/>
      <c r="D9" s="280"/>
      <c r="E9" s="280"/>
      <c r="F9" s="280"/>
      <c r="G9" s="280"/>
      <c r="H9" s="280"/>
      <c r="I9" s="280"/>
      <c r="J9" s="280"/>
      <c r="K9" s="1"/>
      <c r="L9" s="1"/>
      <c r="M9" s="1"/>
      <c r="N9" s="1"/>
      <c r="O9" s="1"/>
    </row>
    <row r="10" spans="1:15" ht="7.5" customHeight="1">
      <c r="A10" s="10"/>
      <c r="B10" s="1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67.5" customHeight="1">
      <c r="A11" s="242" t="s">
        <v>153</v>
      </c>
      <c r="B11" s="227" t="s">
        <v>154</v>
      </c>
      <c r="C11" s="229"/>
      <c r="D11" s="241" t="s">
        <v>458</v>
      </c>
      <c r="E11" s="241"/>
      <c r="F11" s="241"/>
      <c r="G11" s="241" t="s">
        <v>457</v>
      </c>
      <c r="H11" s="241"/>
      <c r="I11" s="241"/>
      <c r="J11" s="227" t="s">
        <v>459</v>
      </c>
      <c r="K11" s="228"/>
      <c r="L11" s="229"/>
      <c r="M11" s="241" t="s">
        <v>460</v>
      </c>
      <c r="N11" s="241"/>
      <c r="O11" s="241"/>
    </row>
    <row r="12" spans="1:15" ht="150" customHeight="1">
      <c r="A12" s="243"/>
      <c r="B12" s="140" t="s">
        <v>155</v>
      </c>
      <c r="C12" s="140" t="s">
        <v>156</v>
      </c>
      <c r="D12" s="140" t="s">
        <v>157</v>
      </c>
      <c r="E12" s="140" t="s">
        <v>158</v>
      </c>
      <c r="F12" s="140" t="s">
        <v>159</v>
      </c>
      <c r="G12" s="140" t="s">
        <v>157</v>
      </c>
      <c r="H12" s="140" t="s">
        <v>158</v>
      </c>
      <c r="I12" s="140" t="s">
        <v>159</v>
      </c>
      <c r="J12" s="140" t="s">
        <v>157</v>
      </c>
      <c r="K12" s="140" t="s">
        <v>158</v>
      </c>
      <c r="L12" s="140" t="s">
        <v>159</v>
      </c>
      <c r="M12" s="140" t="s">
        <v>157</v>
      </c>
      <c r="N12" s="140" t="s">
        <v>158</v>
      </c>
      <c r="O12" s="140" t="s">
        <v>159</v>
      </c>
    </row>
    <row r="13" spans="1:15">
      <c r="A13" s="140">
        <v>1</v>
      </c>
      <c r="B13" s="140">
        <v>2</v>
      </c>
      <c r="C13" s="140">
        <v>3</v>
      </c>
      <c r="D13" s="140">
        <v>4</v>
      </c>
      <c r="E13" s="140">
        <v>5</v>
      </c>
      <c r="F13" s="140">
        <v>6</v>
      </c>
      <c r="G13" s="140">
        <v>7</v>
      </c>
      <c r="H13" s="144">
        <v>8</v>
      </c>
      <c r="I13" s="144">
        <v>9</v>
      </c>
      <c r="J13" s="144">
        <v>10</v>
      </c>
      <c r="K13" s="144">
        <v>11</v>
      </c>
      <c r="L13" s="144">
        <v>12</v>
      </c>
      <c r="M13" s="144">
        <v>13</v>
      </c>
      <c r="N13" s="144">
        <v>14</v>
      </c>
      <c r="O13" s="144">
        <v>15</v>
      </c>
    </row>
    <row r="14" spans="1:15">
      <c r="A14" s="5" t="s">
        <v>405</v>
      </c>
      <c r="B14" s="9">
        <f>D14/$D$17*100</f>
        <v>91.203972165845173</v>
      </c>
      <c r="C14" s="9">
        <f>M14/$M$17*100</f>
        <v>92.914379533424821</v>
      </c>
      <c r="D14" s="30">
        <v>50330</v>
      </c>
      <c r="E14" s="30"/>
      <c r="F14" s="32"/>
      <c r="G14" s="30">
        <v>58934</v>
      </c>
      <c r="H14" s="30"/>
      <c r="I14" s="32"/>
      <c r="J14" s="30">
        <v>15173</v>
      </c>
      <c r="K14" s="30"/>
      <c r="L14" s="32"/>
      <c r="M14" s="30">
        <v>75833</v>
      </c>
      <c r="N14" s="30"/>
      <c r="O14" s="32"/>
    </row>
    <row r="15" spans="1:15">
      <c r="A15" s="5" t="s">
        <v>406</v>
      </c>
      <c r="B15" s="9">
        <f t="shared" ref="B15:B16" si="0">D15/$D$17*100</f>
        <v>4.2403595244998549</v>
      </c>
      <c r="C15" s="9">
        <f t="shared" ref="C15:C16" si="1">M15/$M$17*100</f>
        <v>3.1599196236032148</v>
      </c>
      <c r="D15" s="30">
        <v>2340</v>
      </c>
      <c r="E15" s="30"/>
      <c r="F15" s="32"/>
      <c r="G15" s="30">
        <v>2893</v>
      </c>
      <c r="H15" s="30"/>
      <c r="I15" s="32"/>
      <c r="J15" s="30">
        <v>502</v>
      </c>
      <c r="K15" s="30"/>
      <c r="L15" s="32"/>
      <c r="M15" s="30">
        <v>2579</v>
      </c>
      <c r="N15" s="30"/>
      <c r="O15" s="32"/>
    </row>
    <row r="16" spans="1:15">
      <c r="A16" s="5" t="s">
        <v>407</v>
      </c>
      <c r="B16" s="9">
        <f t="shared" si="0"/>
        <v>4.5556683096549726</v>
      </c>
      <c r="C16" s="9">
        <f t="shared" si="1"/>
        <v>3.9257008429719664</v>
      </c>
      <c r="D16" s="30">
        <v>2514</v>
      </c>
      <c r="E16" s="30"/>
      <c r="F16" s="32"/>
      <c r="G16" s="30">
        <v>2642</v>
      </c>
      <c r="H16" s="30"/>
      <c r="I16" s="32"/>
      <c r="J16" s="30">
        <v>818</v>
      </c>
      <c r="K16" s="30"/>
      <c r="L16" s="32"/>
      <c r="M16" s="30">
        <v>3204</v>
      </c>
      <c r="N16" s="30"/>
      <c r="O16" s="32"/>
    </row>
    <row r="17" spans="1:15">
      <c r="A17" s="7" t="s">
        <v>160</v>
      </c>
      <c r="B17" s="40">
        <v>100</v>
      </c>
      <c r="C17" s="40">
        <v>100</v>
      </c>
      <c r="D17" s="167">
        <f>SUM(D14:D16)</f>
        <v>55184</v>
      </c>
      <c r="E17" s="31"/>
      <c r="F17" s="33"/>
      <c r="G17" s="167">
        <f>SUM(G14:G16)</f>
        <v>64469</v>
      </c>
      <c r="H17" s="31"/>
      <c r="I17" s="33"/>
      <c r="J17" s="167">
        <f>SUM(J14:J16)</f>
        <v>16493</v>
      </c>
      <c r="K17" s="31"/>
      <c r="L17" s="33"/>
      <c r="M17" s="167">
        <f>SUM(M14:M16)</f>
        <v>81616</v>
      </c>
      <c r="N17" s="31"/>
      <c r="O17" s="33"/>
    </row>
    <row r="19" spans="1:15">
      <c r="A19" s="283" t="s">
        <v>161</v>
      </c>
      <c r="B19" s="284"/>
      <c r="C19" s="284"/>
      <c r="D19" s="284"/>
      <c r="E19" s="284"/>
      <c r="F19" s="284"/>
      <c r="G19" s="284"/>
      <c r="H19" s="284"/>
      <c r="I19" s="284"/>
      <c r="J19" s="284"/>
      <c r="K19" s="284"/>
    </row>
    <row r="20" spans="1:15" ht="11.25" customHeight="1">
      <c r="A20" s="147"/>
      <c r="B20" s="148"/>
      <c r="C20" s="148"/>
      <c r="D20" s="148"/>
      <c r="E20" s="148"/>
      <c r="F20" s="148"/>
      <c r="G20" s="148"/>
      <c r="H20" s="148"/>
      <c r="I20" s="148"/>
      <c r="J20" s="148"/>
      <c r="K20" s="148"/>
    </row>
    <row r="21" spans="1:15" ht="44.25" customHeight="1">
      <c r="A21" s="281" t="s">
        <v>23</v>
      </c>
      <c r="B21" s="242" t="s">
        <v>24</v>
      </c>
      <c r="C21" s="242" t="s">
        <v>25</v>
      </c>
      <c r="D21" s="242" t="s">
        <v>26</v>
      </c>
      <c r="E21" s="245" t="s">
        <v>162</v>
      </c>
      <c r="F21" s="242" t="s">
        <v>163</v>
      </c>
      <c r="G21" s="227" t="s">
        <v>164</v>
      </c>
      <c r="H21" s="228"/>
      <c r="I21" s="228"/>
      <c r="J21" s="229"/>
      <c r="K21" s="275" t="s">
        <v>165</v>
      </c>
      <c r="L21" s="276"/>
      <c r="M21" s="276"/>
      <c r="N21" s="276"/>
      <c r="O21" s="276"/>
    </row>
    <row r="22" spans="1:15" ht="52.5" customHeight="1">
      <c r="A22" s="282"/>
      <c r="B22" s="243"/>
      <c r="C22" s="243"/>
      <c r="D22" s="243"/>
      <c r="E22" s="246"/>
      <c r="F22" s="243"/>
      <c r="G22" s="155" t="s">
        <v>166</v>
      </c>
      <c r="H22" s="155" t="s">
        <v>167</v>
      </c>
      <c r="I22" s="155" t="s">
        <v>168</v>
      </c>
      <c r="J22" s="155" t="s">
        <v>169</v>
      </c>
      <c r="K22" s="241"/>
      <c r="L22" s="276"/>
      <c r="M22" s="276"/>
      <c r="N22" s="276"/>
      <c r="O22" s="276"/>
    </row>
    <row r="23" spans="1:15">
      <c r="A23" s="144">
        <v>1</v>
      </c>
      <c r="B23" s="140">
        <v>2</v>
      </c>
      <c r="C23" s="140">
        <v>3</v>
      </c>
      <c r="D23" s="140">
        <v>4</v>
      </c>
      <c r="E23" s="140">
        <v>5</v>
      </c>
      <c r="F23" s="140">
        <v>6</v>
      </c>
      <c r="G23" s="140">
        <v>7</v>
      </c>
      <c r="H23" s="140">
        <v>8</v>
      </c>
      <c r="I23" s="140">
        <v>9</v>
      </c>
      <c r="J23" s="140">
        <v>10</v>
      </c>
      <c r="K23" s="277">
        <v>11</v>
      </c>
      <c r="L23" s="278"/>
      <c r="M23" s="278"/>
      <c r="N23" s="278"/>
      <c r="O23" s="278"/>
    </row>
    <row r="24" spans="1:15" s="4" customFormat="1" ht="18.75" customHeight="1">
      <c r="A24" s="7" t="s">
        <v>35</v>
      </c>
      <c r="B24" s="8">
        <v>1000</v>
      </c>
      <c r="C24" s="41">
        <v>55184</v>
      </c>
      <c r="D24" s="41">
        <v>64469</v>
      </c>
      <c r="E24" s="41">
        <v>73974</v>
      </c>
      <c r="F24" s="44">
        <f>SUM(G24:J24)</f>
        <v>81616</v>
      </c>
      <c r="G24" s="41">
        <f>18860+254</f>
        <v>19114</v>
      </c>
      <c r="H24" s="41">
        <v>21140</v>
      </c>
      <c r="I24" s="41">
        <v>21265</v>
      </c>
      <c r="J24" s="41">
        <v>20097</v>
      </c>
      <c r="K24" s="273"/>
      <c r="L24" s="273"/>
      <c r="M24" s="273"/>
      <c r="N24" s="273"/>
      <c r="O24" s="273"/>
    </row>
    <row r="25" spans="1:15" s="4" customFormat="1" ht="18.75" customHeight="1">
      <c r="A25" s="7" t="s">
        <v>36</v>
      </c>
      <c r="B25" s="8">
        <v>1010</v>
      </c>
      <c r="C25" s="44">
        <f>SUM(C26:C34)</f>
        <v>-51089</v>
      </c>
      <c r="D25" s="44">
        <f>SUM(D26:D34)</f>
        <v>-56351</v>
      </c>
      <c r="E25" s="44">
        <f>SUM(E26:E34)</f>
        <v>-65290</v>
      </c>
      <c r="F25" s="44">
        <f t="shared" ref="F25:F77" si="2">SUM(G25:J25)</f>
        <v>-71375</v>
      </c>
      <c r="G25" s="44">
        <f>SUM(G26:G34)</f>
        <v>-16557</v>
      </c>
      <c r="H25" s="44">
        <f>SUM(H26:H34)</f>
        <v>-18626</v>
      </c>
      <c r="I25" s="44">
        <f>SUM(I26:I34)</f>
        <v>-18749</v>
      </c>
      <c r="J25" s="44">
        <f>SUM(J26:J34)</f>
        <v>-17443</v>
      </c>
      <c r="K25" s="273"/>
      <c r="L25" s="273"/>
      <c r="M25" s="273"/>
      <c r="N25" s="273"/>
      <c r="O25" s="273"/>
    </row>
    <row r="26" spans="1:15" ht="18.75" customHeight="1">
      <c r="A26" s="5" t="s">
        <v>170</v>
      </c>
      <c r="B26" s="140">
        <v>1011</v>
      </c>
      <c r="C26" s="29">
        <v>-10961</v>
      </c>
      <c r="D26" s="29">
        <v>-13328</v>
      </c>
      <c r="E26" s="29">
        <v>-12094</v>
      </c>
      <c r="F26" s="34">
        <f t="shared" si="2"/>
        <v>-12858</v>
      </c>
      <c r="G26" s="29">
        <v>-2107</v>
      </c>
      <c r="H26" s="29">
        <v>-3830</v>
      </c>
      <c r="I26" s="29">
        <v>-3858</v>
      </c>
      <c r="J26" s="29">
        <v>-3063</v>
      </c>
      <c r="K26" s="273"/>
      <c r="L26" s="273"/>
      <c r="M26" s="273"/>
      <c r="N26" s="273"/>
      <c r="O26" s="273"/>
    </row>
    <row r="27" spans="1:15" ht="18.75" customHeight="1">
      <c r="A27" s="5" t="s">
        <v>172</v>
      </c>
      <c r="B27" s="140">
        <v>1012</v>
      </c>
      <c r="C27" s="29">
        <v>-8484</v>
      </c>
      <c r="D27" s="29">
        <v>-9375</v>
      </c>
      <c r="E27" s="29">
        <v>-12724</v>
      </c>
      <c r="F27" s="34">
        <f t="shared" si="2"/>
        <v>-16191</v>
      </c>
      <c r="G27" s="29">
        <v>-4115</v>
      </c>
      <c r="H27" s="29">
        <v>-4007</v>
      </c>
      <c r="I27" s="29">
        <v>-4097</v>
      </c>
      <c r="J27" s="29">
        <v>-3972</v>
      </c>
      <c r="K27" s="273"/>
      <c r="L27" s="273"/>
      <c r="M27" s="273"/>
      <c r="N27" s="273"/>
      <c r="O27" s="273"/>
    </row>
    <row r="28" spans="1:15" ht="18.75" customHeight="1">
      <c r="A28" s="5" t="s">
        <v>173</v>
      </c>
      <c r="B28" s="140">
        <v>1013</v>
      </c>
      <c r="C28" s="29"/>
      <c r="D28" s="29">
        <v>0</v>
      </c>
      <c r="E28" s="29">
        <v>0</v>
      </c>
      <c r="F28" s="34">
        <f t="shared" si="2"/>
        <v>0</v>
      </c>
      <c r="G28" s="29">
        <v>0</v>
      </c>
      <c r="H28" s="29">
        <v>0</v>
      </c>
      <c r="I28" s="29">
        <v>0</v>
      </c>
      <c r="J28" s="29">
        <v>0</v>
      </c>
      <c r="K28" s="273"/>
      <c r="L28" s="273"/>
      <c r="M28" s="273"/>
      <c r="N28" s="273"/>
      <c r="O28" s="273"/>
    </row>
    <row r="29" spans="1:15" ht="18.75" customHeight="1">
      <c r="A29" s="5" t="s">
        <v>122</v>
      </c>
      <c r="B29" s="140">
        <v>1014</v>
      </c>
      <c r="C29" s="29">
        <v>-20138</v>
      </c>
      <c r="D29" s="29">
        <v>-21781</v>
      </c>
      <c r="E29" s="29">
        <v>-25995</v>
      </c>
      <c r="F29" s="34">
        <f t="shared" si="2"/>
        <v>-28966</v>
      </c>
      <c r="G29" s="29">
        <v>-7056</v>
      </c>
      <c r="H29" s="29">
        <v>-7404</v>
      </c>
      <c r="I29" s="29">
        <v>-7426</v>
      </c>
      <c r="J29" s="29">
        <v>-7080</v>
      </c>
      <c r="K29" s="273"/>
      <c r="L29" s="273"/>
      <c r="M29" s="273"/>
      <c r="N29" s="273"/>
      <c r="O29" s="273"/>
    </row>
    <row r="30" spans="1:15" ht="18.75" customHeight="1">
      <c r="A30" s="5" t="s">
        <v>174</v>
      </c>
      <c r="B30" s="140">
        <v>1015</v>
      </c>
      <c r="C30" s="29">
        <v>-4315</v>
      </c>
      <c r="D30" s="29">
        <v>-4727</v>
      </c>
      <c r="E30" s="29">
        <v>-5589</v>
      </c>
      <c r="F30" s="34">
        <f t="shared" si="2"/>
        <v>-6227</v>
      </c>
      <c r="G30" s="29">
        <v>-1517</v>
      </c>
      <c r="H30" s="29">
        <v>-1592</v>
      </c>
      <c r="I30" s="29">
        <v>-1596</v>
      </c>
      <c r="J30" s="29">
        <v>-1522</v>
      </c>
      <c r="K30" s="273"/>
      <c r="L30" s="273"/>
      <c r="M30" s="273"/>
      <c r="N30" s="273"/>
      <c r="O30" s="273"/>
    </row>
    <row r="31" spans="1:15" ht="46.5" customHeight="1">
      <c r="A31" s="5" t="s">
        <v>175</v>
      </c>
      <c r="B31" s="140">
        <v>1016</v>
      </c>
      <c r="C31" s="29"/>
      <c r="D31" s="29">
        <v>0</v>
      </c>
      <c r="E31" s="29">
        <v>0</v>
      </c>
      <c r="F31" s="34">
        <f t="shared" si="2"/>
        <v>0</v>
      </c>
      <c r="G31" s="29">
        <v>0</v>
      </c>
      <c r="H31" s="29">
        <v>0</v>
      </c>
      <c r="I31" s="29">
        <v>0</v>
      </c>
      <c r="J31" s="29">
        <v>0</v>
      </c>
      <c r="K31" s="273"/>
      <c r="L31" s="273"/>
      <c r="M31" s="273"/>
      <c r="N31" s="273"/>
      <c r="O31" s="273"/>
    </row>
    <row r="32" spans="1:15" ht="18.75" customHeight="1">
      <c r="A32" s="5" t="s">
        <v>176</v>
      </c>
      <c r="B32" s="140">
        <v>1017</v>
      </c>
      <c r="C32" s="29">
        <v>-4707</v>
      </c>
      <c r="D32" s="29">
        <v>-5040</v>
      </c>
      <c r="E32" s="29">
        <v>-6342</v>
      </c>
      <c r="F32" s="34">
        <f t="shared" si="2"/>
        <v>-4125</v>
      </c>
      <c r="G32" s="29">
        <v>-1010</v>
      </c>
      <c r="H32" s="29">
        <v>-1040</v>
      </c>
      <c r="I32" s="29">
        <v>-1048</v>
      </c>
      <c r="J32" s="29">
        <v>-1027</v>
      </c>
      <c r="K32" s="273"/>
      <c r="L32" s="273"/>
      <c r="M32" s="273"/>
      <c r="N32" s="273"/>
      <c r="O32" s="273"/>
    </row>
    <row r="33" spans="1:15" ht="18.75" customHeight="1">
      <c r="A33" s="5" t="s">
        <v>177</v>
      </c>
      <c r="B33" s="140">
        <v>1018</v>
      </c>
      <c r="C33" s="29"/>
      <c r="D33" s="29"/>
      <c r="E33" s="29">
        <v>0</v>
      </c>
      <c r="F33" s="34"/>
      <c r="G33" s="29">
        <v>0</v>
      </c>
      <c r="H33" s="29">
        <v>0</v>
      </c>
      <c r="I33" s="29">
        <v>0</v>
      </c>
      <c r="J33" s="29">
        <v>0</v>
      </c>
      <c r="K33" s="220"/>
      <c r="L33" s="221"/>
      <c r="M33" s="221"/>
      <c r="N33" s="221"/>
      <c r="O33" s="222"/>
    </row>
    <row r="34" spans="1:15" ht="18.75" customHeight="1">
      <c r="A34" s="5" t="s">
        <v>178</v>
      </c>
      <c r="B34" s="140">
        <v>1019</v>
      </c>
      <c r="C34" s="29">
        <v>-2484</v>
      </c>
      <c r="D34" s="29">
        <v>-2100</v>
      </c>
      <c r="E34" s="29">
        <v>-2546</v>
      </c>
      <c r="F34" s="34">
        <f t="shared" si="2"/>
        <v>-3008</v>
      </c>
      <c r="G34" s="29">
        <v>-752</v>
      </c>
      <c r="H34" s="29">
        <v>-753</v>
      </c>
      <c r="I34" s="29">
        <v>-724</v>
      </c>
      <c r="J34" s="29">
        <v>-779</v>
      </c>
      <c r="K34" s="273"/>
      <c r="L34" s="273"/>
      <c r="M34" s="273"/>
      <c r="N34" s="273"/>
      <c r="O34" s="273"/>
    </row>
    <row r="35" spans="1:15" ht="18.75" customHeight="1">
      <c r="A35" s="7" t="s">
        <v>179</v>
      </c>
      <c r="B35" s="8">
        <v>1020</v>
      </c>
      <c r="C35" s="42">
        <f>SUM(C24,C25)</f>
        <v>4095</v>
      </c>
      <c r="D35" s="42">
        <f t="shared" ref="D35:J35" si="3">SUM(D24,D25)</f>
        <v>8118</v>
      </c>
      <c r="E35" s="42">
        <f t="shared" si="3"/>
        <v>8684</v>
      </c>
      <c r="F35" s="42">
        <f t="shared" si="3"/>
        <v>10241</v>
      </c>
      <c r="G35" s="42">
        <f t="shared" si="3"/>
        <v>2557</v>
      </c>
      <c r="H35" s="42">
        <f t="shared" si="3"/>
        <v>2514</v>
      </c>
      <c r="I35" s="42">
        <f t="shared" si="3"/>
        <v>2516</v>
      </c>
      <c r="J35" s="42">
        <f t="shared" si="3"/>
        <v>2654</v>
      </c>
      <c r="K35" s="273"/>
      <c r="L35" s="273"/>
      <c r="M35" s="273"/>
      <c r="N35" s="273"/>
      <c r="O35" s="273"/>
    </row>
    <row r="36" spans="1:15" s="4" customFormat="1" ht="18.75" customHeight="1">
      <c r="A36" s="7" t="s">
        <v>180</v>
      </c>
      <c r="B36" s="8">
        <v>1030</v>
      </c>
      <c r="C36" s="44">
        <f>SUM(C37:C56,C58)</f>
        <v>-7462</v>
      </c>
      <c r="D36" s="44">
        <f>SUM(D37:D56,D58)</f>
        <v>-8482</v>
      </c>
      <c r="E36" s="44">
        <f>SUM(E37:E56,E58)</f>
        <v>-9930</v>
      </c>
      <c r="F36" s="44">
        <f t="shared" si="2"/>
        <v>-11128</v>
      </c>
      <c r="G36" s="44">
        <f>SUM(G37:G56,G58)</f>
        <v>-2796</v>
      </c>
      <c r="H36" s="44">
        <f>SUM(H37:H56,H58)</f>
        <v>-2759</v>
      </c>
      <c r="I36" s="44">
        <f>SUM(I37:I56,I58)</f>
        <v>-2762</v>
      </c>
      <c r="J36" s="44">
        <f>SUM(J37:J56,J58)</f>
        <v>-2811</v>
      </c>
      <c r="K36" s="273"/>
      <c r="L36" s="273"/>
      <c r="M36" s="273"/>
      <c r="N36" s="273"/>
      <c r="O36" s="273"/>
    </row>
    <row r="37" spans="1:15" ht="18.75" customHeight="1">
      <c r="A37" s="5" t="s">
        <v>181</v>
      </c>
      <c r="B37" s="73">
        <v>1031</v>
      </c>
      <c r="C37" s="29">
        <v>-95</v>
      </c>
      <c r="D37" s="29">
        <v>-105</v>
      </c>
      <c r="E37" s="29">
        <v>-98</v>
      </c>
      <c r="F37" s="34">
        <f t="shared" si="2"/>
        <v>-105</v>
      </c>
      <c r="G37" s="29">
        <v>-24</v>
      </c>
      <c r="H37" s="29">
        <v>-26</v>
      </c>
      <c r="I37" s="29">
        <v>-29</v>
      </c>
      <c r="J37" s="29">
        <v>-26</v>
      </c>
      <c r="K37" s="273"/>
      <c r="L37" s="273"/>
      <c r="M37" s="273"/>
      <c r="N37" s="273"/>
      <c r="O37" s="273"/>
    </row>
    <row r="38" spans="1:15" ht="18.75" customHeight="1">
      <c r="A38" s="5" t="s">
        <v>182</v>
      </c>
      <c r="B38" s="73">
        <v>1032</v>
      </c>
      <c r="C38" s="29">
        <v>0</v>
      </c>
      <c r="D38" s="29">
        <v>0</v>
      </c>
      <c r="E38" s="29">
        <v>0</v>
      </c>
      <c r="F38" s="34">
        <f t="shared" si="2"/>
        <v>0</v>
      </c>
      <c r="G38" s="29">
        <v>0</v>
      </c>
      <c r="H38" s="29">
        <v>0</v>
      </c>
      <c r="I38" s="29">
        <v>0</v>
      </c>
      <c r="J38" s="29">
        <v>0</v>
      </c>
      <c r="K38" s="273"/>
      <c r="L38" s="273"/>
      <c r="M38" s="273"/>
      <c r="N38" s="273"/>
      <c r="O38" s="273"/>
    </row>
    <row r="39" spans="1:15" ht="18.75" customHeight="1">
      <c r="A39" s="5" t="s">
        <v>183</v>
      </c>
      <c r="B39" s="73">
        <v>1033</v>
      </c>
      <c r="C39" s="29">
        <v>0</v>
      </c>
      <c r="D39" s="29">
        <v>0</v>
      </c>
      <c r="E39" s="29">
        <v>0</v>
      </c>
      <c r="F39" s="34">
        <f t="shared" si="2"/>
        <v>0</v>
      </c>
      <c r="G39" s="29">
        <v>0</v>
      </c>
      <c r="H39" s="29">
        <v>0</v>
      </c>
      <c r="I39" s="29">
        <v>0</v>
      </c>
      <c r="J39" s="29">
        <v>0</v>
      </c>
      <c r="K39" s="273"/>
      <c r="L39" s="273"/>
      <c r="M39" s="273"/>
      <c r="N39" s="273"/>
      <c r="O39" s="273"/>
    </row>
    <row r="40" spans="1:15" ht="18.75" customHeight="1">
      <c r="A40" s="5" t="s">
        <v>184</v>
      </c>
      <c r="B40" s="73">
        <v>1034</v>
      </c>
      <c r="C40" s="29">
        <v>0</v>
      </c>
      <c r="D40" s="29">
        <v>0</v>
      </c>
      <c r="E40" s="29">
        <v>-1</v>
      </c>
      <c r="F40" s="34">
        <f t="shared" si="2"/>
        <v>-2</v>
      </c>
      <c r="G40" s="29">
        <v>-2</v>
      </c>
      <c r="H40" s="29">
        <v>0</v>
      </c>
      <c r="I40" s="29">
        <v>0</v>
      </c>
      <c r="J40" s="29">
        <v>0</v>
      </c>
      <c r="K40" s="273"/>
      <c r="L40" s="273"/>
      <c r="M40" s="273"/>
      <c r="N40" s="273"/>
      <c r="O40" s="273"/>
    </row>
    <row r="41" spans="1:15" ht="18.75" customHeight="1">
      <c r="A41" s="5" t="s">
        <v>185</v>
      </c>
      <c r="B41" s="73">
        <v>1035</v>
      </c>
      <c r="C41" s="29">
        <v>0</v>
      </c>
      <c r="D41" s="29">
        <v>0</v>
      </c>
      <c r="E41" s="29">
        <v>0</v>
      </c>
      <c r="F41" s="34">
        <f t="shared" si="2"/>
        <v>0</v>
      </c>
      <c r="G41" s="29">
        <v>0</v>
      </c>
      <c r="H41" s="29">
        <v>0</v>
      </c>
      <c r="I41" s="29">
        <v>0</v>
      </c>
      <c r="J41" s="29">
        <v>0</v>
      </c>
      <c r="K41" s="273"/>
      <c r="L41" s="273"/>
      <c r="M41" s="273"/>
      <c r="N41" s="273"/>
      <c r="O41" s="273"/>
    </row>
    <row r="42" spans="1:15" ht="18.75" customHeight="1">
      <c r="A42" s="5" t="s">
        <v>186</v>
      </c>
      <c r="B42" s="73">
        <v>1036</v>
      </c>
      <c r="C42" s="29">
        <v>0</v>
      </c>
      <c r="D42" s="29">
        <v>-14</v>
      </c>
      <c r="E42" s="29">
        <v>-4</v>
      </c>
      <c r="F42" s="34">
        <f t="shared" si="2"/>
        <v>-6</v>
      </c>
      <c r="G42" s="29">
        <v>0</v>
      </c>
      <c r="H42" s="29">
        <v>-3</v>
      </c>
      <c r="I42" s="29"/>
      <c r="J42" s="29">
        <v>-3</v>
      </c>
      <c r="K42" s="273"/>
      <c r="L42" s="273"/>
      <c r="M42" s="273"/>
      <c r="N42" s="273"/>
      <c r="O42" s="273"/>
    </row>
    <row r="43" spans="1:15" ht="18.75" customHeight="1">
      <c r="A43" s="5" t="s">
        <v>187</v>
      </c>
      <c r="B43" s="73">
        <v>1037</v>
      </c>
      <c r="C43" s="29">
        <v>-10</v>
      </c>
      <c r="D43" s="29">
        <v>-12</v>
      </c>
      <c r="E43" s="29">
        <v>-12</v>
      </c>
      <c r="F43" s="34">
        <f t="shared" si="2"/>
        <v>-12</v>
      </c>
      <c r="G43" s="29">
        <v>-3</v>
      </c>
      <c r="H43" s="29">
        <v>-3</v>
      </c>
      <c r="I43" s="29">
        <v>-3</v>
      </c>
      <c r="J43" s="29">
        <v>-3</v>
      </c>
      <c r="K43" s="273"/>
      <c r="L43" s="273"/>
      <c r="M43" s="273"/>
      <c r="N43" s="273"/>
      <c r="O43" s="273"/>
    </row>
    <row r="44" spans="1:15" ht="18.75" customHeight="1">
      <c r="A44" s="5" t="s">
        <v>188</v>
      </c>
      <c r="B44" s="73">
        <v>1038</v>
      </c>
      <c r="C44" s="29">
        <v>-6121</v>
      </c>
      <c r="D44" s="29">
        <v>-6824</v>
      </c>
      <c r="E44" s="29">
        <v>-8189</v>
      </c>
      <c r="F44" s="34">
        <f t="shared" si="2"/>
        <v>-9156</v>
      </c>
      <c r="G44" s="29">
        <v>-2289</v>
      </c>
      <c r="H44" s="29">
        <v>-2289</v>
      </c>
      <c r="I44" s="29">
        <v>-2289</v>
      </c>
      <c r="J44" s="29">
        <v>-2289</v>
      </c>
      <c r="K44" s="273"/>
      <c r="L44" s="273"/>
      <c r="M44" s="273"/>
      <c r="N44" s="273"/>
      <c r="O44" s="273"/>
    </row>
    <row r="45" spans="1:15" ht="18.75" customHeight="1">
      <c r="A45" s="5" t="s">
        <v>189</v>
      </c>
      <c r="B45" s="73">
        <v>1039</v>
      </c>
      <c r="C45" s="29">
        <v>-993</v>
      </c>
      <c r="D45" s="29">
        <v>-1093</v>
      </c>
      <c r="E45" s="29">
        <v>-1310</v>
      </c>
      <c r="F45" s="34">
        <f t="shared" si="2"/>
        <v>-1464</v>
      </c>
      <c r="G45" s="29">
        <v>-366</v>
      </c>
      <c r="H45" s="29">
        <v>-366</v>
      </c>
      <c r="I45" s="29">
        <v>-366</v>
      </c>
      <c r="J45" s="29">
        <v>-366</v>
      </c>
      <c r="K45" s="273"/>
      <c r="L45" s="273"/>
      <c r="M45" s="273"/>
      <c r="N45" s="273"/>
      <c r="O45" s="273"/>
    </row>
    <row r="46" spans="1:15" ht="37.5">
      <c r="A46" s="5" t="s">
        <v>190</v>
      </c>
      <c r="B46" s="73">
        <v>1040</v>
      </c>
      <c r="C46" s="29">
        <v>-31</v>
      </c>
      <c r="D46" s="29">
        <v>-50</v>
      </c>
      <c r="E46" s="29">
        <v>-18</v>
      </c>
      <c r="F46" s="34">
        <f t="shared" si="2"/>
        <v>-24</v>
      </c>
      <c r="G46" s="29">
        <v>-6</v>
      </c>
      <c r="H46" s="29">
        <v>-6</v>
      </c>
      <c r="I46" s="29">
        <v>-6</v>
      </c>
      <c r="J46" s="29">
        <v>-6</v>
      </c>
      <c r="K46" s="273"/>
      <c r="L46" s="273"/>
      <c r="M46" s="273"/>
      <c r="N46" s="273"/>
      <c r="O46" s="273"/>
    </row>
    <row r="47" spans="1:15" ht="37.5">
      <c r="A47" s="5" t="s">
        <v>191</v>
      </c>
      <c r="B47" s="73">
        <v>1041</v>
      </c>
      <c r="C47" s="29">
        <v>0</v>
      </c>
      <c r="D47" s="29">
        <v>0</v>
      </c>
      <c r="E47" s="29">
        <v>0</v>
      </c>
      <c r="F47" s="34">
        <f t="shared" si="2"/>
        <v>0</v>
      </c>
      <c r="G47" s="29">
        <v>0</v>
      </c>
      <c r="H47" s="29">
        <v>0</v>
      </c>
      <c r="I47" s="29">
        <v>0</v>
      </c>
      <c r="J47" s="29">
        <v>0</v>
      </c>
      <c r="K47" s="273"/>
      <c r="L47" s="273"/>
      <c r="M47" s="273"/>
      <c r="N47" s="273"/>
      <c r="O47" s="273"/>
    </row>
    <row r="48" spans="1:15" ht="18.75" customHeight="1">
      <c r="A48" s="5" t="s">
        <v>192</v>
      </c>
      <c r="B48" s="73">
        <v>1042</v>
      </c>
      <c r="C48" s="29">
        <v>0</v>
      </c>
      <c r="D48" s="29">
        <v>-3</v>
      </c>
      <c r="E48" s="29">
        <v>0</v>
      </c>
      <c r="F48" s="34">
        <f t="shared" si="2"/>
        <v>0</v>
      </c>
      <c r="G48" s="29">
        <v>0</v>
      </c>
      <c r="H48" s="29">
        <v>0</v>
      </c>
      <c r="I48" s="29">
        <v>0</v>
      </c>
      <c r="J48" s="29">
        <v>0</v>
      </c>
      <c r="K48" s="273"/>
      <c r="L48" s="273"/>
      <c r="M48" s="273"/>
      <c r="N48" s="273"/>
      <c r="O48" s="273"/>
    </row>
    <row r="49" spans="1:15" ht="18.75" customHeight="1">
      <c r="A49" s="5" t="s">
        <v>193</v>
      </c>
      <c r="B49" s="73">
        <v>1043</v>
      </c>
      <c r="C49" s="29">
        <v>-6</v>
      </c>
      <c r="D49" s="29">
        <v>-7</v>
      </c>
      <c r="E49" s="29">
        <v>-6</v>
      </c>
      <c r="F49" s="34">
        <f t="shared" si="2"/>
        <v>-6</v>
      </c>
      <c r="G49" s="29">
        <v>0</v>
      </c>
      <c r="H49" s="29">
        <v>0</v>
      </c>
      <c r="I49" s="29">
        <v>-6</v>
      </c>
      <c r="J49" s="29">
        <v>0</v>
      </c>
      <c r="K49" s="273"/>
      <c r="L49" s="273"/>
      <c r="M49" s="273"/>
      <c r="N49" s="273"/>
      <c r="O49" s="273"/>
    </row>
    <row r="50" spans="1:15" ht="18.75" customHeight="1">
      <c r="A50" s="5" t="s">
        <v>194</v>
      </c>
      <c r="B50" s="73">
        <v>1044</v>
      </c>
      <c r="C50" s="29">
        <v>-34</v>
      </c>
      <c r="D50" s="29">
        <v>-59</v>
      </c>
      <c r="E50" s="29">
        <v>-38</v>
      </c>
      <c r="F50" s="34">
        <f t="shared" si="2"/>
        <v>-45</v>
      </c>
      <c r="G50" s="29">
        <v>-13</v>
      </c>
      <c r="H50" s="29">
        <v>-12</v>
      </c>
      <c r="I50" s="29">
        <v>-9</v>
      </c>
      <c r="J50" s="29">
        <v>-11</v>
      </c>
      <c r="K50" s="273"/>
      <c r="L50" s="273"/>
      <c r="M50" s="273"/>
      <c r="N50" s="273"/>
      <c r="O50" s="273"/>
    </row>
    <row r="51" spans="1:15" ht="18.75" customHeight="1">
      <c r="A51" s="5" t="s">
        <v>195</v>
      </c>
      <c r="B51" s="73">
        <v>1045</v>
      </c>
      <c r="C51" s="29">
        <v>0</v>
      </c>
      <c r="D51" s="29">
        <v>-4</v>
      </c>
      <c r="E51" s="29">
        <v>-2</v>
      </c>
      <c r="F51" s="34">
        <f t="shared" si="2"/>
        <v>-4</v>
      </c>
      <c r="G51" s="29">
        <v>0</v>
      </c>
      <c r="H51" s="29">
        <v>-2</v>
      </c>
      <c r="I51" s="29">
        <v>-2</v>
      </c>
      <c r="J51" s="29">
        <v>0</v>
      </c>
      <c r="K51" s="273"/>
      <c r="L51" s="273"/>
      <c r="M51" s="273"/>
      <c r="N51" s="273"/>
      <c r="O51" s="273"/>
    </row>
    <row r="52" spans="1:15" ht="18.75" customHeight="1">
      <c r="A52" s="5" t="s">
        <v>196</v>
      </c>
      <c r="B52" s="73">
        <v>1046</v>
      </c>
      <c r="C52" s="29">
        <v>0</v>
      </c>
      <c r="D52" s="29">
        <v>0</v>
      </c>
      <c r="E52" s="29">
        <v>0</v>
      </c>
      <c r="F52" s="34">
        <f t="shared" si="2"/>
        <v>0</v>
      </c>
      <c r="G52" s="29">
        <v>0</v>
      </c>
      <c r="H52" s="29">
        <v>0</v>
      </c>
      <c r="I52" s="29">
        <v>0</v>
      </c>
      <c r="J52" s="29">
        <v>0</v>
      </c>
      <c r="K52" s="273"/>
      <c r="L52" s="273"/>
      <c r="M52" s="273"/>
      <c r="N52" s="273"/>
      <c r="O52" s="273"/>
    </row>
    <row r="53" spans="1:15" ht="18.75" customHeight="1">
      <c r="A53" s="5" t="s">
        <v>197</v>
      </c>
      <c r="B53" s="73">
        <v>1047</v>
      </c>
      <c r="C53" s="29">
        <v>0</v>
      </c>
      <c r="D53" s="29">
        <v>0</v>
      </c>
      <c r="E53" s="29">
        <v>0</v>
      </c>
      <c r="F53" s="34">
        <f t="shared" si="2"/>
        <v>0</v>
      </c>
      <c r="G53" s="29">
        <v>0</v>
      </c>
      <c r="H53" s="29">
        <v>0</v>
      </c>
      <c r="I53" s="29">
        <v>0</v>
      </c>
      <c r="J53" s="29">
        <v>0</v>
      </c>
      <c r="K53" s="273"/>
      <c r="L53" s="273"/>
      <c r="M53" s="273"/>
      <c r="N53" s="273"/>
      <c r="O53" s="273"/>
    </row>
    <row r="54" spans="1:15" ht="18.75" customHeight="1">
      <c r="A54" s="5" t="s">
        <v>198</v>
      </c>
      <c r="B54" s="73">
        <v>1048</v>
      </c>
      <c r="C54" s="29">
        <v>0</v>
      </c>
      <c r="D54" s="29">
        <v>0</v>
      </c>
      <c r="E54" s="29">
        <v>0</v>
      </c>
      <c r="F54" s="34">
        <f t="shared" si="2"/>
        <v>0</v>
      </c>
      <c r="G54" s="29">
        <v>0</v>
      </c>
      <c r="H54" s="29">
        <v>0</v>
      </c>
      <c r="I54" s="29">
        <v>0</v>
      </c>
      <c r="J54" s="29">
        <v>0</v>
      </c>
      <c r="K54" s="273"/>
      <c r="L54" s="273"/>
      <c r="M54" s="273"/>
      <c r="N54" s="273"/>
      <c r="O54" s="273"/>
    </row>
    <row r="55" spans="1:15" ht="18.75" customHeight="1">
      <c r="A55" s="5" t="s">
        <v>199</v>
      </c>
      <c r="B55" s="73">
        <v>1049</v>
      </c>
      <c r="C55" s="29">
        <v>-2</v>
      </c>
      <c r="D55" s="29">
        <v>-3</v>
      </c>
      <c r="E55" s="29">
        <v>-3</v>
      </c>
      <c r="F55" s="34">
        <f t="shared" si="2"/>
        <v>-3</v>
      </c>
      <c r="G55" s="29">
        <v>-3</v>
      </c>
      <c r="H55" s="29">
        <v>0</v>
      </c>
      <c r="I55" s="29">
        <v>0</v>
      </c>
      <c r="J55" s="29">
        <v>0</v>
      </c>
      <c r="K55" s="273"/>
      <c r="L55" s="273"/>
      <c r="M55" s="273"/>
      <c r="N55" s="273"/>
      <c r="O55" s="273"/>
    </row>
    <row r="56" spans="1:15" ht="37.5">
      <c r="A56" s="5" t="s">
        <v>200</v>
      </c>
      <c r="B56" s="73">
        <v>1050</v>
      </c>
      <c r="C56" s="29">
        <v>-121</v>
      </c>
      <c r="D56" s="29">
        <v>-158</v>
      </c>
      <c r="E56" s="29">
        <v>-165</v>
      </c>
      <c r="F56" s="34">
        <f t="shared" si="2"/>
        <v>-184</v>
      </c>
      <c r="G56" s="29">
        <v>-61</v>
      </c>
      <c r="H56" s="29">
        <v>-26</v>
      </c>
      <c r="I56" s="29">
        <v>-24</v>
      </c>
      <c r="J56" s="29">
        <v>-73</v>
      </c>
      <c r="K56" s="273"/>
      <c r="L56" s="273"/>
      <c r="M56" s="273"/>
      <c r="N56" s="273"/>
      <c r="O56" s="273"/>
    </row>
    <row r="57" spans="1:15" ht="18.600000000000001" customHeight="1">
      <c r="A57" s="5" t="s">
        <v>201</v>
      </c>
      <c r="B57" s="117" t="s">
        <v>202</v>
      </c>
      <c r="C57" s="29">
        <v>0</v>
      </c>
      <c r="D57" s="29">
        <v>0</v>
      </c>
      <c r="E57" s="29">
        <v>0</v>
      </c>
      <c r="F57" s="34">
        <f t="shared" si="2"/>
        <v>0</v>
      </c>
      <c r="G57" s="29">
        <v>0</v>
      </c>
      <c r="H57" s="29">
        <v>0</v>
      </c>
      <c r="I57" s="29">
        <v>0</v>
      </c>
      <c r="J57" s="29">
        <v>0</v>
      </c>
      <c r="K57" s="273"/>
      <c r="L57" s="273"/>
      <c r="M57" s="273"/>
      <c r="N57" s="273"/>
      <c r="O57" s="273"/>
    </row>
    <row r="58" spans="1:15" ht="18.75" customHeight="1">
      <c r="A58" s="5" t="s">
        <v>203</v>
      </c>
      <c r="B58" s="73">
        <v>1051</v>
      </c>
      <c r="C58" s="29">
        <v>-49</v>
      </c>
      <c r="D58" s="29">
        <v>-150</v>
      </c>
      <c r="E58" s="29">
        <v>-84</v>
      </c>
      <c r="F58" s="34">
        <f t="shared" si="2"/>
        <v>-117</v>
      </c>
      <c r="G58" s="29">
        <v>-29</v>
      </c>
      <c r="H58" s="29">
        <v>-26</v>
      </c>
      <c r="I58" s="29">
        <v>-28</v>
      </c>
      <c r="J58" s="29">
        <v>-34</v>
      </c>
      <c r="K58" s="273"/>
      <c r="L58" s="273"/>
      <c r="M58" s="273"/>
      <c r="N58" s="273"/>
      <c r="O58" s="273"/>
    </row>
    <row r="59" spans="1:15" s="4" customFormat="1" ht="18.75" customHeight="1">
      <c r="A59" s="7" t="s">
        <v>204</v>
      </c>
      <c r="B59" s="8">
        <v>1060</v>
      </c>
      <c r="C59" s="44">
        <f>SUM(C60:C66)</f>
        <v>-425</v>
      </c>
      <c r="D59" s="44">
        <f>SUM(D60:D66)</f>
        <v>-496</v>
      </c>
      <c r="E59" s="44">
        <f>SUM(E60:E66)</f>
        <v>-288</v>
      </c>
      <c r="F59" s="44">
        <f t="shared" si="2"/>
        <v>-322</v>
      </c>
      <c r="G59" s="44">
        <f>SUM(G60:G66)</f>
        <v>-80</v>
      </c>
      <c r="H59" s="44">
        <f>SUM(H60:H66)</f>
        <v>-81</v>
      </c>
      <c r="I59" s="44">
        <f>SUM(I60:I66)</f>
        <v>-80</v>
      </c>
      <c r="J59" s="44">
        <f>SUM(J60:J66)</f>
        <v>-81</v>
      </c>
      <c r="K59" s="273"/>
      <c r="L59" s="273"/>
      <c r="M59" s="273"/>
      <c r="N59" s="273"/>
      <c r="O59" s="273"/>
    </row>
    <row r="60" spans="1:15" ht="18.75" customHeight="1">
      <c r="A60" s="5" t="s">
        <v>205</v>
      </c>
      <c r="B60" s="6">
        <v>1061</v>
      </c>
      <c r="C60" s="29">
        <v>0</v>
      </c>
      <c r="D60" s="29">
        <v>0</v>
      </c>
      <c r="E60" s="29">
        <v>0</v>
      </c>
      <c r="F60" s="34">
        <f t="shared" si="2"/>
        <v>0</v>
      </c>
      <c r="G60" s="29">
        <v>0</v>
      </c>
      <c r="H60" s="29">
        <v>0</v>
      </c>
      <c r="I60" s="29">
        <v>0</v>
      </c>
      <c r="J60" s="29">
        <v>0</v>
      </c>
      <c r="K60" s="273"/>
      <c r="L60" s="273"/>
      <c r="M60" s="273"/>
      <c r="N60" s="273"/>
      <c r="O60" s="273"/>
    </row>
    <row r="61" spans="1:15" ht="18.75" customHeight="1">
      <c r="A61" s="5" t="s">
        <v>206</v>
      </c>
      <c r="B61" s="6">
        <v>1062</v>
      </c>
      <c r="C61" s="29">
        <v>0</v>
      </c>
      <c r="D61" s="29">
        <v>0</v>
      </c>
      <c r="E61" s="29">
        <v>0</v>
      </c>
      <c r="F61" s="34">
        <f t="shared" si="2"/>
        <v>0</v>
      </c>
      <c r="G61" s="29">
        <v>0</v>
      </c>
      <c r="H61" s="29">
        <v>0</v>
      </c>
      <c r="I61" s="29">
        <v>0</v>
      </c>
      <c r="J61" s="29">
        <v>0</v>
      </c>
      <c r="K61" s="273"/>
      <c r="L61" s="273"/>
      <c r="M61" s="273"/>
      <c r="N61" s="273"/>
      <c r="O61" s="273"/>
    </row>
    <row r="62" spans="1:15" ht="18.75" customHeight="1">
      <c r="A62" s="5" t="s">
        <v>188</v>
      </c>
      <c r="B62" s="6">
        <v>1063</v>
      </c>
      <c r="C62" s="29">
        <v>-348</v>
      </c>
      <c r="D62" s="29">
        <v>-408</v>
      </c>
      <c r="E62" s="29">
        <v>-236</v>
      </c>
      <c r="F62" s="34">
        <f t="shared" si="2"/>
        <v>-264</v>
      </c>
      <c r="G62" s="29">
        <v>-66</v>
      </c>
      <c r="H62" s="29">
        <v>-66</v>
      </c>
      <c r="I62" s="29">
        <v>-66</v>
      </c>
      <c r="J62" s="29">
        <v>-66</v>
      </c>
      <c r="K62" s="273"/>
      <c r="L62" s="273"/>
      <c r="M62" s="273"/>
      <c r="N62" s="273"/>
      <c r="O62" s="273"/>
    </row>
    <row r="63" spans="1:15" ht="18.75" customHeight="1">
      <c r="A63" s="5" t="s">
        <v>189</v>
      </c>
      <c r="B63" s="6">
        <v>1064</v>
      </c>
      <c r="C63" s="29">
        <v>-77</v>
      </c>
      <c r="D63" s="29">
        <v>-88</v>
      </c>
      <c r="E63" s="29">
        <v>-52</v>
      </c>
      <c r="F63" s="34">
        <f t="shared" si="2"/>
        <v>-58</v>
      </c>
      <c r="G63" s="29">
        <v>-14</v>
      </c>
      <c r="H63" s="29">
        <f>ROUND(H62*0.22,0)</f>
        <v>-15</v>
      </c>
      <c r="I63" s="29">
        <v>-14</v>
      </c>
      <c r="J63" s="29">
        <f>ROUND(J62*0.22,0)</f>
        <v>-15</v>
      </c>
      <c r="K63" s="273"/>
      <c r="L63" s="273"/>
      <c r="M63" s="273"/>
      <c r="N63" s="273"/>
      <c r="O63" s="273"/>
    </row>
    <row r="64" spans="1:15" ht="18.75" customHeight="1">
      <c r="A64" s="5" t="s">
        <v>207</v>
      </c>
      <c r="B64" s="6">
        <v>1065</v>
      </c>
      <c r="C64" s="29">
        <v>0</v>
      </c>
      <c r="D64" s="29">
        <v>0</v>
      </c>
      <c r="E64" s="29">
        <v>0</v>
      </c>
      <c r="F64" s="34">
        <f t="shared" si="2"/>
        <v>0</v>
      </c>
      <c r="G64" s="29">
        <v>0</v>
      </c>
      <c r="H64" s="29">
        <v>0</v>
      </c>
      <c r="I64" s="29">
        <v>0</v>
      </c>
      <c r="J64" s="29">
        <v>0</v>
      </c>
      <c r="K64" s="273"/>
      <c r="L64" s="273"/>
      <c r="M64" s="273"/>
      <c r="N64" s="273"/>
      <c r="O64" s="273"/>
    </row>
    <row r="65" spans="1:15" ht="18.75" customHeight="1">
      <c r="A65" s="5" t="s">
        <v>208</v>
      </c>
      <c r="B65" s="6">
        <v>1066</v>
      </c>
      <c r="C65" s="29">
        <v>0</v>
      </c>
      <c r="D65" s="29">
        <v>0</v>
      </c>
      <c r="E65" s="29">
        <v>0</v>
      </c>
      <c r="F65" s="34">
        <f t="shared" si="2"/>
        <v>0</v>
      </c>
      <c r="G65" s="29">
        <v>0</v>
      </c>
      <c r="H65" s="29">
        <v>0</v>
      </c>
      <c r="I65" s="29">
        <v>0</v>
      </c>
      <c r="J65" s="29">
        <v>0</v>
      </c>
      <c r="K65" s="273"/>
      <c r="L65" s="273"/>
      <c r="M65" s="273"/>
      <c r="N65" s="273"/>
      <c r="O65" s="273"/>
    </row>
    <row r="66" spans="1:15" ht="18.75" customHeight="1">
      <c r="A66" s="5" t="s">
        <v>209</v>
      </c>
      <c r="B66" s="6">
        <v>1067</v>
      </c>
      <c r="C66" s="29">
        <v>0</v>
      </c>
      <c r="D66" s="29">
        <v>0</v>
      </c>
      <c r="E66" s="29">
        <v>0</v>
      </c>
      <c r="F66" s="34">
        <f t="shared" si="2"/>
        <v>0</v>
      </c>
      <c r="G66" s="29">
        <v>0</v>
      </c>
      <c r="H66" s="29">
        <v>0</v>
      </c>
      <c r="I66" s="29">
        <v>0</v>
      </c>
      <c r="J66" s="29">
        <v>0</v>
      </c>
      <c r="K66" s="273"/>
      <c r="L66" s="273"/>
      <c r="M66" s="273"/>
      <c r="N66" s="273"/>
      <c r="O66" s="273"/>
    </row>
    <row r="67" spans="1:15" s="4" customFormat="1" ht="18.75" customHeight="1">
      <c r="A67" s="7" t="s">
        <v>210</v>
      </c>
      <c r="B67" s="8">
        <v>1070</v>
      </c>
      <c r="C67" s="44">
        <f>SUM(C68:C70)</f>
        <v>777</v>
      </c>
      <c r="D67" s="44">
        <f>SUM(D68:D70)</f>
        <v>498</v>
      </c>
      <c r="E67" s="44">
        <f>SUM(E68:E70)</f>
        <v>498</v>
      </c>
      <c r="F67" s="44">
        <f t="shared" si="2"/>
        <v>533</v>
      </c>
      <c r="G67" s="44">
        <f>SUM(G68:G70)</f>
        <v>142</v>
      </c>
      <c r="H67" s="44">
        <f>SUM(H68:H70)</f>
        <v>132</v>
      </c>
      <c r="I67" s="44">
        <f>SUM(I68:I70)</f>
        <v>130</v>
      </c>
      <c r="J67" s="44">
        <f>SUM(J68:J70)</f>
        <v>129</v>
      </c>
      <c r="K67" s="273"/>
      <c r="L67" s="273"/>
      <c r="M67" s="273"/>
      <c r="N67" s="273"/>
      <c r="O67" s="273"/>
    </row>
    <row r="68" spans="1:15" ht="18.75" customHeight="1">
      <c r="A68" s="5" t="s">
        <v>211</v>
      </c>
      <c r="B68" s="6">
        <v>1071</v>
      </c>
      <c r="C68" s="29"/>
      <c r="D68" s="29"/>
      <c r="E68" s="29"/>
      <c r="F68" s="34">
        <f t="shared" si="2"/>
        <v>0</v>
      </c>
      <c r="G68" s="29"/>
      <c r="H68" s="29"/>
      <c r="I68" s="29"/>
      <c r="J68" s="29"/>
      <c r="K68" s="273"/>
      <c r="L68" s="273"/>
      <c r="M68" s="273"/>
      <c r="N68" s="273"/>
      <c r="O68" s="273"/>
    </row>
    <row r="69" spans="1:15" ht="18.75" customHeight="1">
      <c r="A69" s="5" t="s">
        <v>212</v>
      </c>
      <c r="B69" s="6">
        <v>1072</v>
      </c>
      <c r="C69" s="29"/>
      <c r="D69" s="29"/>
      <c r="E69" s="29"/>
      <c r="F69" s="34">
        <f t="shared" si="2"/>
        <v>0</v>
      </c>
      <c r="G69" s="29"/>
      <c r="H69" s="29"/>
      <c r="I69" s="29"/>
      <c r="J69" s="29"/>
      <c r="K69" s="273"/>
      <c r="L69" s="273"/>
      <c r="M69" s="273"/>
      <c r="N69" s="273"/>
      <c r="O69" s="273"/>
    </row>
    <row r="70" spans="1:15" ht="18.75" customHeight="1">
      <c r="A70" s="5" t="s">
        <v>213</v>
      </c>
      <c r="B70" s="6">
        <v>1073</v>
      </c>
      <c r="C70" s="29">
        <v>777</v>
      </c>
      <c r="D70" s="29">
        <v>498</v>
      </c>
      <c r="E70" s="29">
        <v>498</v>
      </c>
      <c r="F70" s="34">
        <f t="shared" si="2"/>
        <v>533</v>
      </c>
      <c r="G70" s="29">
        <v>142</v>
      </c>
      <c r="H70" s="29">
        <v>132</v>
      </c>
      <c r="I70" s="29">
        <v>130</v>
      </c>
      <c r="J70" s="29">
        <v>129</v>
      </c>
      <c r="K70" s="273"/>
      <c r="L70" s="273"/>
      <c r="M70" s="273"/>
      <c r="N70" s="273"/>
      <c r="O70" s="273"/>
    </row>
    <row r="71" spans="1:15" s="4" customFormat="1" ht="18.75" customHeight="1">
      <c r="A71" s="101" t="s">
        <v>214</v>
      </c>
      <c r="B71" s="8">
        <v>1080</v>
      </c>
      <c r="C71" s="44">
        <f>SUM(C72:C77)</f>
        <v>-889</v>
      </c>
      <c r="D71" s="44">
        <f>SUM(D72:D77)</f>
        <v>-1006</v>
      </c>
      <c r="E71" s="44">
        <f>SUM(E72:E77)</f>
        <v>-853</v>
      </c>
      <c r="F71" s="44">
        <f t="shared" si="2"/>
        <v>-906</v>
      </c>
      <c r="G71" s="44">
        <f>SUM(G72:G77)</f>
        <v>-222</v>
      </c>
      <c r="H71" s="44">
        <f>SUM(H72:H77)</f>
        <v>-201</v>
      </c>
      <c r="I71" s="44">
        <f>SUM(I72:I77)</f>
        <v>-199</v>
      </c>
      <c r="J71" s="44">
        <f>SUM(J72:J77)</f>
        <v>-284</v>
      </c>
      <c r="K71" s="273"/>
      <c r="L71" s="273"/>
      <c r="M71" s="273"/>
      <c r="N71" s="273"/>
      <c r="O71" s="273"/>
    </row>
    <row r="72" spans="1:15" ht="18.75" customHeight="1">
      <c r="A72" s="5" t="s">
        <v>211</v>
      </c>
      <c r="B72" s="6">
        <v>1081</v>
      </c>
      <c r="C72" s="29">
        <v>0</v>
      </c>
      <c r="D72" s="29">
        <v>0</v>
      </c>
      <c r="E72" s="29">
        <v>0</v>
      </c>
      <c r="F72" s="34">
        <f t="shared" si="2"/>
        <v>0</v>
      </c>
      <c r="G72" s="29">
        <v>0</v>
      </c>
      <c r="H72" s="29">
        <v>0</v>
      </c>
      <c r="I72" s="29">
        <v>0</v>
      </c>
      <c r="J72" s="29">
        <v>0</v>
      </c>
      <c r="K72" s="273"/>
      <c r="L72" s="273"/>
      <c r="M72" s="273"/>
      <c r="N72" s="273"/>
      <c r="O72" s="273"/>
    </row>
    <row r="73" spans="1:15" ht="18.75" customHeight="1">
      <c r="A73" s="5" t="s">
        <v>215</v>
      </c>
      <c r="B73" s="6">
        <v>1082</v>
      </c>
      <c r="C73" s="29">
        <v>0</v>
      </c>
      <c r="D73" s="29">
        <v>0</v>
      </c>
      <c r="E73" s="29">
        <v>0</v>
      </c>
      <c r="F73" s="34">
        <f t="shared" si="2"/>
        <v>0</v>
      </c>
      <c r="G73" s="29">
        <v>0</v>
      </c>
      <c r="H73" s="29">
        <v>0</v>
      </c>
      <c r="I73" s="29">
        <v>0</v>
      </c>
      <c r="J73" s="29">
        <v>0</v>
      </c>
      <c r="K73" s="273"/>
      <c r="L73" s="273"/>
      <c r="M73" s="273"/>
      <c r="N73" s="273"/>
      <c r="O73" s="273"/>
    </row>
    <row r="74" spans="1:15" ht="18.75" customHeight="1">
      <c r="A74" s="5" t="s">
        <v>216</v>
      </c>
      <c r="B74" s="6">
        <v>1083</v>
      </c>
      <c r="C74" s="29">
        <v>0</v>
      </c>
      <c r="D74" s="29">
        <v>0</v>
      </c>
      <c r="E74" s="29">
        <v>0</v>
      </c>
      <c r="F74" s="34">
        <f t="shared" si="2"/>
        <v>0</v>
      </c>
      <c r="G74" s="29">
        <v>0</v>
      </c>
      <c r="H74" s="29">
        <v>0</v>
      </c>
      <c r="I74" s="29">
        <v>0</v>
      </c>
      <c r="J74" s="29">
        <v>0</v>
      </c>
      <c r="K74" s="273"/>
      <c r="L74" s="273"/>
      <c r="M74" s="273"/>
      <c r="N74" s="273"/>
      <c r="O74" s="273"/>
    </row>
    <row r="75" spans="1:15" ht="18.75" customHeight="1">
      <c r="A75" s="5" t="s">
        <v>217</v>
      </c>
      <c r="B75" s="6">
        <v>1084</v>
      </c>
      <c r="C75" s="29">
        <v>0</v>
      </c>
      <c r="D75" s="29">
        <v>0</v>
      </c>
      <c r="E75" s="29">
        <v>0</v>
      </c>
      <c r="F75" s="34">
        <f t="shared" si="2"/>
        <v>0</v>
      </c>
      <c r="G75" s="29">
        <v>0</v>
      </c>
      <c r="H75" s="29">
        <v>0</v>
      </c>
      <c r="I75" s="29">
        <v>0</v>
      </c>
      <c r="J75" s="29">
        <v>0</v>
      </c>
      <c r="K75" s="273"/>
      <c r="L75" s="273"/>
      <c r="M75" s="273"/>
      <c r="N75" s="273"/>
      <c r="O75" s="273"/>
    </row>
    <row r="76" spans="1:15" ht="18.75" customHeight="1">
      <c r="A76" s="5" t="s">
        <v>218</v>
      </c>
      <c r="B76" s="6">
        <v>1085</v>
      </c>
      <c r="C76" s="29">
        <v>0</v>
      </c>
      <c r="D76" s="29">
        <v>0</v>
      </c>
      <c r="E76" s="29">
        <v>0</v>
      </c>
      <c r="F76" s="34">
        <f t="shared" si="2"/>
        <v>0</v>
      </c>
      <c r="G76" s="29">
        <v>0</v>
      </c>
      <c r="H76" s="29">
        <v>0</v>
      </c>
      <c r="I76" s="29">
        <v>0</v>
      </c>
      <c r="J76" s="29">
        <v>0</v>
      </c>
      <c r="K76" s="273"/>
      <c r="L76" s="273"/>
      <c r="M76" s="273"/>
      <c r="N76" s="273"/>
      <c r="O76" s="273"/>
    </row>
    <row r="77" spans="1:15" ht="18.75" customHeight="1">
      <c r="A77" s="5" t="s">
        <v>219</v>
      </c>
      <c r="B77" s="6">
        <v>1086</v>
      </c>
      <c r="C77" s="29">
        <v>-889</v>
      </c>
      <c r="D77" s="29">
        <v>-1006</v>
      </c>
      <c r="E77" s="29">
        <v>-853</v>
      </c>
      <c r="F77" s="34">
        <f t="shared" si="2"/>
        <v>-906</v>
      </c>
      <c r="G77" s="29">
        <v>-222</v>
      </c>
      <c r="H77" s="29">
        <v>-201</v>
      </c>
      <c r="I77" s="29">
        <v>-199</v>
      </c>
      <c r="J77" s="29">
        <v>-284</v>
      </c>
      <c r="K77" s="273"/>
      <c r="L77" s="273"/>
      <c r="M77" s="273"/>
      <c r="N77" s="273"/>
      <c r="O77" s="273"/>
    </row>
    <row r="78" spans="1:15" s="4" customFormat="1" ht="18.75" customHeight="1">
      <c r="A78" s="7" t="s">
        <v>220</v>
      </c>
      <c r="B78" s="8">
        <v>1100</v>
      </c>
      <c r="C78" s="42">
        <f>SUM(C35,C36,C59,C67,C71)</f>
        <v>-3904</v>
      </c>
      <c r="D78" s="42">
        <f t="shared" ref="D78:J78" si="4">SUM(D35,D36,D59,D67,D71)</f>
        <v>-1368</v>
      </c>
      <c r="E78" s="42">
        <f t="shared" si="4"/>
        <v>-1889</v>
      </c>
      <c r="F78" s="42">
        <f t="shared" si="4"/>
        <v>-1582</v>
      </c>
      <c r="G78" s="42">
        <f t="shared" si="4"/>
        <v>-399</v>
      </c>
      <c r="H78" s="42">
        <f t="shared" si="4"/>
        <v>-395</v>
      </c>
      <c r="I78" s="42">
        <f t="shared" si="4"/>
        <v>-395</v>
      </c>
      <c r="J78" s="42">
        <f t="shared" si="4"/>
        <v>-393</v>
      </c>
      <c r="K78" s="273"/>
      <c r="L78" s="273"/>
      <c r="M78" s="273"/>
      <c r="N78" s="273"/>
      <c r="O78" s="273"/>
    </row>
    <row r="79" spans="1:15" s="4" customFormat="1" ht="18.75" customHeight="1">
      <c r="A79" s="7" t="s">
        <v>221</v>
      </c>
      <c r="B79" s="8">
        <v>1110</v>
      </c>
      <c r="C79" s="41"/>
      <c r="D79" s="41"/>
      <c r="E79" s="41"/>
      <c r="F79" s="44">
        <f t="shared" ref="F79:F88" si="5">SUM(G79:J79)</f>
        <v>0</v>
      </c>
      <c r="G79" s="41"/>
      <c r="H79" s="41"/>
      <c r="I79" s="41"/>
      <c r="J79" s="41"/>
      <c r="K79" s="273"/>
      <c r="L79" s="273"/>
      <c r="M79" s="273"/>
      <c r="N79" s="273"/>
      <c r="O79" s="273"/>
    </row>
    <row r="80" spans="1:15" s="4" customFormat="1" ht="18.75" customHeight="1">
      <c r="A80" s="7" t="s">
        <v>222</v>
      </c>
      <c r="B80" s="8">
        <v>1120</v>
      </c>
      <c r="C80" s="41">
        <v>0</v>
      </c>
      <c r="D80" s="41">
        <v>0</v>
      </c>
      <c r="E80" s="41">
        <v>0</v>
      </c>
      <c r="F80" s="44">
        <f t="shared" si="5"/>
        <v>0</v>
      </c>
      <c r="G80" s="41">
        <v>0</v>
      </c>
      <c r="H80" s="41">
        <v>0</v>
      </c>
      <c r="I80" s="41">
        <v>0</v>
      </c>
      <c r="J80" s="41">
        <v>0</v>
      </c>
      <c r="K80" s="273"/>
      <c r="L80" s="273"/>
      <c r="M80" s="273"/>
      <c r="N80" s="273"/>
      <c r="O80" s="273"/>
    </row>
    <row r="81" spans="1:15" s="4" customFormat="1" ht="18.75" customHeight="1">
      <c r="A81" s="7" t="s">
        <v>223</v>
      </c>
      <c r="B81" s="8">
        <v>1130</v>
      </c>
      <c r="C81" s="41"/>
      <c r="D81" s="41"/>
      <c r="E81" s="41"/>
      <c r="F81" s="44">
        <f t="shared" si="5"/>
        <v>0</v>
      </c>
      <c r="G81" s="41"/>
      <c r="H81" s="41"/>
      <c r="I81" s="41"/>
      <c r="J81" s="41"/>
      <c r="K81" s="273"/>
      <c r="L81" s="273"/>
      <c r="M81" s="273"/>
      <c r="N81" s="273"/>
      <c r="O81" s="273"/>
    </row>
    <row r="82" spans="1:15" s="4" customFormat="1" ht="18.75" customHeight="1">
      <c r="A82" s="7" t="s">
        <v>224</v>
      </c>
      <c r="B82" s="8">
        <v>1140</v>
      </c>
      <c r="C82" s="41">
        <v>0</v>
      </c>
      <c r="D82" s="41">
        <v>0</v>
      </c>
      <c r="E82" s="41">
        <v>0</v>
      </c>
      <c r="F82" s="44">
        <f t="shared" si="5"/>
        <v>0</v>
      </c>
      <c r="G82" s="41">
        <v>0</v>
      </c>
      <c r="H82" s="41">
        <v>0</v>
      </c>
      <c r="I82" s="41">
        <v>0</v>
      </c>
      <c r="J82" s="41">
        <v>0</v>
      </c>
      <c r="K82" s="273"/>
      <c r="L82" s="273"/>
      <c r="M82" s="273"/>
      <c r="N82" s="273"/>
      <c r="O82" s="273"/>
    </row>
    <row r="83" spans="1:15" s="4" customFormat="1" ht="18.75" customHeight="1">
      <c r="A83" s="7" t="s">
        <v>225</v>
      </c>
      <c r="B83" s="8">
        <v>1150</v>
      </c>
      <c r="C83" s="44">
        <f>SUM(C84:C85)</f>
        <v>1833</v>
      </c>
      <c r="D83" s="44">
        <f t="shared" ref="D83:J83" si="6">SUM(D84:D85)</f>
        <v>1404</v>
      </c>
      <c r="E83" s="44">
        <f t="shared" si="6"/>
        <v>1934</v>
      </c>
      <c r="F83" s="44">
        <f t="shared" si="5"/>
        <v>1620</v>
      </c>
      <c r="G83" s="44">
        <f t="shared" si="6"/>
        <v>405</v>
      </c>
      <c r="H83" s="44">
        <f t="shared" si="6"/>
        <v>405</v>
      </c>
      <c r="I83" s="44">
        <f t="shared" si="6"/>
        <v>405</v>
      </c>
      <c r="J83" s="44">
        <f t="shared" si="6"/>
        <v>405</v>
      </c>
      <c r="K83" s="273"/>
      <c r="L83" s="273"/>
      <c r="M83" s="273"/>
      <c r="N83" s="273"/>
      <c r="O83" s="273"/>
    </row>
    <row r="84" spans="1:15" ht="18.75" customHeight="1">
      <c r="A84" s="5" t="s">
        <v>211</v>
      </c>
      <c r="B84" s="6">
        <v>1151</v>
      </c>
      <c r="C84" s="29"/>
      <c r="D84" s="29"/>
      <c r="E84" s="29"/>
      <c r="F84" s="34">
        <f t="shared" si="5"/>
        <v>0</v>
      </c>
      <c r="G84" s="29"/>
      <c r="H84" s="29"/>
      <c r="I84" s="29"/>
      <c r="J84" s="29"/>
      <c r="K84" s="273"/>
      <c r="L84" s="273"/>
      <c r="M84" s="273"/>
      <c r="N84" s="273"/>
      <c r="O84" s="273"/>
    </row>
    <row r="85" spans="1:15" ht="18.75" customHeight="1">
      <c r="A85" s="5" t="s">
        <v>226</v>
      </c>
      <c r="B85" s="6">
        <v>1152</v>
      </c>
      <c r="C85" s="29">
        <v>1833</v>
      </c>
      <c r="D85" s="29">
        <v>1404</v>
      </c>
      <c r="E85" s="29">
        <v>1934</v>
      </c>
      <c r="F85" s="34">
        <f t="shared" si="5"/>
        <v>1620</v>
      </c>
      <c r="G85" s="29">
        <v>405</v>
      </c>
      <c r="H85" s="29">
        <v>405</v>
      </c>
      <c r="I85" s="29">
        <v>405</v>
      </c>
      <c r="J85" s="29">
        <v>405</v>
      </c>
      <c r="K85" s="273"/>
      <c r="L85" s="273"/>
      <c r="M85" s="273"/>
      <c r="N85" s="273"/>
      <c r="O85" s="273"/>
    </row>
    <row r="86" spans="1:15" s="4" customFormat="1" ht="18.75" customHeight="1">
      <c r="A86" s="7" t="s">
        <v>227</v>
      </c>
      <c r="B86" s="8">
        <v>1160</v>
      </c>
      <c r="C86" s="44">
        <f>SUM(C87:C88)</f>
        <v>0</v>
      </c>
      <c r="D86" s="44">
        <f t="shared" ref="D86:J86" si="7">SUM(D87:D88)</f>
        <v>0</v>
      </c>
      <c r="E86" s="44">
        <f t="shared" si="7"/>
        <v>0</v>
      </c>
      <c r="F86" s="44">
        <f t="shared" si="5"/>
        <v>0</v>
      </c>
      <c r="G86" s="44">
        <f t="shared" si="7"/>
        <v>0</v>
      </c>
      <c r="H86" s="44">
        <f t="shared" si="7"/>
        <v>0</v>
      </c>
      <c r="I86" s="44">
        <f t="shared" si="7"/>
        <v>0</v>
      </c>
      <c r="J86" s="44">
        <f t="shared" si="7"/>
        <v>0</v>
      </c>
      <c r="K86" s="273"/>
      <c r="L86" s="273"/>
      <c r="M86" s="273"/>
      <c r="N86" s="273"/>
      <c r="O86" s="273"/>
    </row>
    <row r="87" spans="1:15" ht="18.75" customHeight="1">
      <c r="A87" s="5" t="s">
        <v>211</v>
      </c>
      <c r="B87" s="6">
        <v>1161</v>
      </c>
      <c r="C87" s="29">
        <v>0</v>
      </c>
      <c r="D87" s="29">
        <v>0</v>
      </c>
      <c r="E87" s="29">
        <v>0</v>
      </c>
      <c r="F87" s="34">
        <f t="shared" si="5"/>
        <v>0</v>
      </c>
      <c r="G87" s="29">
        <v>0</v>
      </c>
      <c r="H87" s="29">
        <v>0</v>
      </c>
      <c r="I87" s="29">
        <v>0</v>
      </c>
      <c r="J87" s="29">
        <v>0</v>
      </c>
      <c r="K87" s="273"/>
      <c r="L87" s="273"/>
      <c r="M87" s="273"/>
      <c r="N87" s="273"/>
      <c r="O87" s="273"/>
    </row>
    <row r="88" spans="1:15" ht="18.75" customHeight="1">
      <c r="A88" s="5" t="s">
        <v>228</v>
      </c>
      <c r="B88" s="6">
        <v>1162</v>
      </c>
      <c r="C88" s="29">
        <v>0</v>
      </c>
      <c r="D88" s="29">
        <v>0</v>
      </c>
      <c r="E88" s="29">
        <v>0</v>
      </c>
      <c r="F88" s="34">
        <f t="shared" si="5"/>
        <v>0</v>
      </c>
      <c r="G88" s="29">
        <v>0</v>
      </c>
      <c r="H88" s="29">
        <v>0</v>
      </c>
      <c r="I88" s="29">
        <v>0</v>
      </c>
      <c r="J88" s="29">
        <v>0</v>
      </c>
      <c r="K88" s="273"/>
      <c r="L88" s="273"/>
      <c r="M88" s="273"/>
      <c r="N88" s="273"/>
      <c r="O88" s="273"/>
    </row>
    <row r="89" spans="1:15" ht="18.75" customHeight="1">
      <c r="A89" s="7" t="s">
        <v>229</v>
      </c>
      <c r="B89" s="8">
        <v>1170</v>
      </c>
      <c r="C89" s="42">
        <f>SUM(C78,C79,C80,C81,C82,C83,C86)</f>
        <v>-2071</v>
      </c>
      <c r="D89" s="42">
        <f t="shared" ref="D89:J89" si="8">SUM(D78,D79,D80,D81,D82,D83,D86)</f>
        <v>36</v>
      </c>
      <c r="E89" s="42">
        <f t="shared" si="8"/>
        <v>45</v>
      </c>
      <c r="F89" s="42">
        <f t="shared" si="8"/>
        <v>38</v>
      </c>
      <c r="G89" s="42">
        <f t="shared" si="8"/>
        <v>6</v>
      </c>
      <c r="H89" s="42">
        <f t="shared" si="8"/>
        <v>10</v>
      </c>
      <c r="I89" s="42">
        <f t="shared" si="8"/>
        <v>10</v>
      </c>
      <c r="J89" s="42">
        <f t="shared" si="8"/>
        <v>12</v>
      </c>
      <c r="K89" s="273"/>
      <c r="L89" s="273"/>
      <c r="M89" s="273"/>
      <c r="N89" s="273"/>
      <c r="O89" s="273"/>
    </row>
    <row r="90" spans="1:15" ht="18.75" customHeight="1">
      <c r="A90" s="5" t="s">
        <v>230</v>
      </c>
      <c r="B90" s="140">
        <v>1180</v>
      </c>
      <c r="C90" s="29">
        <v>0</v>
      </c>
      <c r="D90" s="29">
        <v>-6</v>
      </c>
      <c r="E90" s="29">
        <f>-ROUND(E89*0.18,0)</f>
        <v>-8</v>
      </c>
      <c r="F90" s="34">
        <f>SUM(G90:J90)</f>
        <v>-7</v>
      </c>
      <c r="G90" s="29">
        <v>0</v>
      </c>
      <c r="H90" s="29">
        <v>0</v>
      </c>
      <c r="I90" s="29">
        <v>0</v>
      </c>
      <c r="J90" s="29">
        <f>-ROUND(F89*0.18,0)</f>
        <v>-7</v>
      </c>
      <c r="K90" s="273"/>
      <c r="L90" s="273"/>
      <c r="M90" s="273"/>
      <c r="N90" s="273"/>
      <c r="O90" s="273"/>
    </row>
    <row r="91" spans="1:15" ht="18.75" customHeight="1">
      <c r="A91" s="5" t="s">
        <v>231</v>
      </c>
      <c r="B91" s="140">
        <v>1181</v>
      </c>
      <c r="C91" s="29">
        <v>0</v>
      </c>
      <c r="D91" s="29"/>
      <c r="E91" s="29"/>
      <c r="F91" s="34">
        <f>SUM(G91:J91)</f>
        <v>0</v>
      </c>
      <c r="G91" s="29"/>
      <c r="H91" s="29"/>
      <c r="I91" s="29"/>
      <c r="J91" s="29"/>
      <c r="K91" s="273"/>
      <c r="L91" s="273"/>
      <c r="M91" s="273"/>
      <c r="N91" s="273"/>
      <c r="O91" s="273"/>
    </row>
    <row r="92" spans="1:15" ht="18.75" customHeight="1">
      <c r="A92" s="5" t="s">
        <v>232</v>
      </c>
      <c r="B92" s="6">
        <v>1190</v>
      </c>
      <c r="C92" s="29">
        <v>0</v>
      </c>
      <c r="D92" s="29"/>
      <c r="E92" s="29"/>
      <c r="F92" s="34">
        <f>SUM(G92:J92)</f>
        <v>0</v>
      </c>
      <c r="G92" s="29"/>
      <c r="H92" s="29"/>
      <c r="I92" s="29"/>
      <c r="J92" s="29"/>
      <c r="K92" s="273"/>
      <c r="L92" s="273"/>
      <c r="M92" s="273"/>
      <c r="N92" s="273"/>
      <c r="O92" s="273"/>
    </row>
    <row r="93" spans="1:15" ht="18.75" customHeight="1">
      <c r="A93" s="5" t="s">
        <v>233</v>
      </c>
      <c r="B93" s="144">
        <v>1191</v>
      </c>
      <c r="C93" s="29">
        <v>0</v>
      </c>
      <c r="D93" s="29">
        <v>0</v>
      </c>
      <c r="E93" s="29">
        <v>0</v>
      </c>
      <c r="F93" s="34">
        <f>SUM(G93:J93)</f>
        <v>0</v>
      </c>
      <c r="G93" s="29">
        <v>0</v>
      </c>
      <c r="H93" s="29">
        <v>0</v>
      </c>
      <c r="I93" s="29">
        <v>0</v>
      </c>
      <c r="J93" s="29">
        <v>0</v>
      </c>
      <c r="K93" s="273"/>
      <c r="L93" s="273"/>
      <c r="M93" s="273"/>
      <c r="N93" s="273"/>
      <c r="O93" s="273"/>
    </row>
    <row r="94" spans="1:15" ht="18.75" customHeight="1">
      <c r="A94" s="7" t="s">
        <v>234</v>
      </c>
      <c r="B94" s="8">
        <v>1200</v>
      </c>
      <c r="C94" s="42">
        <f>SUM(C89,C90,C91,C92,C93)</f>
        <v>-2071</v>
      </c>
      <c r="D94" s="42">
        <f t="shared" ref="D94:J94" si="9">SUM(D89,D90,D91,D92,D93)</f>
        <v>30</v>
      </c>
      <c r="E94" s="42">
        <f t="shared" si="9"/>
        <v>37</v>
      </c>
      <c r="F94" s="42">
        <f t="shared" si="9"/>
        <v>31</v>
      </c>
      <c r="G94" s="42">
        <f t="shared" si="9"/>
        <v>6</v>
      </c>
      <c r="H94" s="42">
        <f t="shared" si="9"/>
        <v>10</v>
      </c>
      <c r="I94" s="42">
        <f t="shared" si="9"/>
        <v>10</v>
      </c>
      <c r="J94" s="42">
        <f t="shared" si="9"/>
        <v>5</v>
      </c>
      <c r="K94" s="273"/>
      <c r="L94" s="273"/>
      <c r="M94" s="273"/>
      <c r="N94" s="273"/>
      <c r="O94" s="273"/>
    </row>
    <row r="95" spans="1:15" ht="18.75" customHeight="1">
      <c r="A95" s="5" t="s">
        <v>235</v>
      </c>
      <c r="B95" s="144">
        <v>1201</v>
      </c>
      <c r="C95" s="209"/>
      <c r="D95" s="92">
        <f t="shared" ref="D95:J95" si="10">IF(D94&gt;0,D94,0)</f>
        <v>30</v>
      </c>
      <c r="E95" s="92">
        <f t="shared" si="10"/>
        <v>37</v>
      </c>
      <c r="F95" s="92">
        <f t="shared" si="10"/>
        <v>31</v>
      </c>
      <c r="G95" s="92">
        <f t="shared" si="10"/>
        <v>6</v>
      </c>
      <c r="H95" s="92">
        <f t="shared" si="10"/>
        <v>10</v>
      </c>
      <c r="I95" s="92">
        <f t="shared" si="10"/>
        <v>10</v>
      </c>
      <c r="J95" s="92">
        <f t="shared" si="10"/>
        <v>5</v>
      </c>
      <c r="K95" s="273"/>
      <c r="L95" s="273"/>
      <c r="M95" s="273"/>
      <c r="N95" s="273"/>
      <c r="O95" s="273"/>
    </row>
    <row r="96" spans="1:15" ht="18.75" customHeight="1">
      <c r="A96" s="5" t="s">
        <v>236</v>
      </c>
      <c r="B96" s="144">
        <v>1202</v>
      </c>
      <c r="C96" s="209">
        <f>IF(C94&lt;0,C94,0)</f>
        <v>-2071</v>
      </c>
      <c r="D96" s="92">
        <f>IF(D94&lt;0,D94,0)</f>
        <v>0</v>
      </c>
      <c r="E96" s="92">
        <f t="shared" ref="E96:J96" si="11">IF(E94&lt;0,E94,0)</f>
        <v>0</v>
      </c>
      <c r="F96" s="92">
        <f t="shared" si="11"/>
        <v>0</v>
      </c>
      <c r="G96" s="92">
        <f t="shared" si="11"/>
        <v>0</v>
      </c>
      <c r="H96" s="92">
        <f t="shared" si="11"/>
        <v>0</v>
      </c>
      <c r="I96" s="92">
        <f t="shared" si="11"/>
        <v>0</v>
      </c>
      <c r="J96" s="92">
        <f t="shared" si="11"/>
        <v>0</v>
      </c>
      <c r="K96" s="273"/>
      <c r="L96" s="273"/>
      <c r="M96" s="273"/>
      <c r="N96" s="273"/>
      <c r="O96" s="273"/>
    </row>
    <row r="97" spans="1:15" ht="18.75" customHeight="1">
      <c r="A97" s="7" t="s">
        <v>237</v>
      </c>
      <c r="B97" s="6">
        <v>1210</v>
      </c>
      <c r="C97" s="42">
        <f>SUM(C24,C67,C79,C81,C83,C91,C92)</f>
        <v>57794</v>
      </c>
      <c r="D97" s="42">
        <f t="shared" ref="D97:J97" si="12">SUM(D24,D67,D79,D81,D83,D91,D92)</f>
        <v>66371</v>
      </c>
      <c r="E97" s="42">
        <f t="shared" si="12"/>
        <v>76406</v>
      </c>
      <c r="F97" s="42">
        <f t="shared" si="12"/>
        <v>83769</v>
      </c>
      <c r="G97" s="42">
        <f t="shared" si="12"/>
        <v>19661</v>
      </c>
      <c r="H97" s="42">
        <f t="shared" si="12"/>
        <v>21677</v>
      </c>
      <c r="I97" s="42">
        <f t="shared" si="12"/>
        <v>21800</v>
      </c>
      <c r="J97" s="42">
        <f t="shared" si="12"/>
        <v>20631</v>
      </c>
      <c r="K97" s="273"/>
      <c r="L97" s="273"/>
      <c r="M97" s="273"/>
      <c r="N97" s="273"/>
      <c r="O97" s="273"/>
    </row>
    <row r="98" spans="1:15" ht="18.75" customHeight="1">
      <c r="A98" s="7" t="s">
        <v>238</v>
      </c>
      <c r="B98" s="6">
        <v>1220</v>
      </c>
      <c r="C98" s="42">
        <f>SUM(C25,C36,C59,C71,C80,C82,C86,C90,C93)</f>
        <v>-59865</v>
      </c>
      <c r="D98" s="42">
        <f t="shared" ref="D98:J98" si="13">SUM(D25,D36,D59,D71,D80,D82,D86,D90,D93)</f>
        <v>-66341</v>
      </c>
      <c r="E98" s="42">
        <f t="shared" si="13"/>
        <v>-76369</v>
      </c>
      <c r="F98" s="42">
        <f t="shared" si="13"/>
        <v>-83738</v>
      </c>
      <c r="G98" s="42">
        <f t="shared" si="13"/>
        <v>-19655</v>
      </c>
      <c r="H98" s="42">
        <f t="shared" si="13"/>
        <v>-21667</v>
      </c>
      <c r="I98" s="42">
        <f t="shared" si="13"/>
        <v>-21790</v>
      </c>
      <c r="J98" s="42">
        <f t="shared" si="13"/>
        <v>-20626</v>
      </c>
      <c r="K98" s="273"/>
      <c r="L98" s="273"/>
      <c r="M98" s="273"/>
      <c r="N98" s="273"/>
      <c r="O98" s="273"/>
    </row>
    <row r="99" spans="1:15" ht="18.75" customHeight="1">
      <c r="A99" s="5" t="s">
        <v>239</v>
      </c>
      <c r="B99" s="6">
        <v>1230</v>
      </c>
      <c r="C99" s="29"/>
      <c r="D99" s="29"/>
      <c r="E99" s="29"/>
      <c r="F99" s="34">
        <f>SUM(G99:J99)</f>
        <v>0</v>
      </c>
      <c r="G99" s="29"/>
      <c r="H99" s="29"/>
      <c r="I99" s="29"/>
      <c r="J99" s="29"/>
      <c r="K99" s="273"/>
      <c r="L99" s="273"/>
      <c r="M99" s="273"/>
      <c r="N99" s="273"/>
      <c r="O99" s="273"/>
    </row>
    <row r="100" spans="1:15" ht="38.25" customHeight="1">
      <c r="A100" s="124" t="s">
        <v>240</v>
      </c>
      <c r="B100" s="8">
        <v>1300</v>
      </c>
      <c r="C100" s="42">
        <f t="shared" ref="C100:J100" si="14">C78+C107</f>
        <v>1098</v>
      </c>
      <c r="D100" s="42">
        <f t="shared" si="14"/>
        <v>3986</v>
      </c>
      <c r="E100" s="42">
        <f t="shared" si="14"/>
        <v>4781</v>
      </c>
      <c r="F100" s="42">
        <f t="shared" si="14"/>
        <v>2879</v>
      </c>
      <c r="G100" s="42">
        <f t="shared" si="14"/>
        <v>695</v>
      </c>
      <c r="H100" s="42">
        <f t="shared" si="14"/>
        <v>729</v>
      </c>
      <c r="I100" s="42">
        <f t="shared" si="14"/>
        <v>737</v>
      </c>
      <c r="J100" s="42">
        <f t="shared" si="14"/>
        <v>718</v>
      </c>
      <c r="K100" s="294"/>
      <c r="L100" s="295"/>
      <c r="M100" s="295"/>
      <c r="N100" s="295"/>
      <c r="O100" s="296"/>
    </row>
    <row r="101" spans="1:15" ht="18.75" customHeight="1">
      <c r="A101" s="291" t="s">
        <v>241</v>
      </c>
      <c r="B101" s="292"/>
      <c r="C101" s="292"/>
      <c r="D101" s="292"/>
      <c r="E101" s="292"/>
      <c r="F101" s="292"/>
      <c r="G101" s="292"/>
      <c r="H101" s="292"/>
      <c r="I101" s="292"/>
      <c r="J101" s="292"/>
      <c r="K101" s="292"/>
      <c r="L101" s="292"/>
      <c r="M101" s="292"/>
      <c r="N101" s="292"/>
      <c r="O101" s="293"/>
    </row>
    <row r="102" spans="1:15" ht="18.75" customHeight="1">
      <c r="A102" s="5" t="s">
        <v>242</v>
      </c>
      <c r="B102" s="6">
        <v>1400</v>
      </c>
      <c r="C102" s="29">
        <f>C103+C104</f>
        <v>19545</v>
      </c>
      <c r="D102" s="29">
        <f t="shared" ref="D102:E102" si="15">D103+D104</f>
        <v>22912</v>
      </c>
      <c r="E102" s="29">
        <f t="shared" si="15"/>
        <v>24908</v>
      </c>
      <c r="F102" s="34">
        <f>SUM(G102:J102)</f>
        <v>29173</v>
      </c>
      <c r="G102" s="29">
        <f>G103+G104</f>
        <v>6249</v>
      </c>
      <c r="H102" s="29">
        <f t="shared" ref="H102:J102" si="16">H103+H104</f>
        <v>7866</v>
      </c>
      <c r="I102" s="29">
        <f t="shared" si="16"/>
        <v>7987</v>
      </c>
      <c r="J102" s="29">
        <f t="shared" si="16"/>
        <v>7071</v>
      </c>
      <c r="K102" s="273"/>
      <c r="L102" s="273"/>
      <c r="M102" s="273"/>
      <c r="N102" s="273"/>
      <c r="O102" s="273"/>
    </row>
    <row r="103" spans="1:15" ht="18.75" customHeight="1">
      <c r="A103" s="5" t="s">
        <v>243</v>
      </c>
      <c r="B103" s="69">
        <v>1401</v>
      </c>
      <c r="C103" s="29">
        <v>10985</v>
      </c>
      <c r="D103" s="29">
        <v>13455</v>
      </c>
      <c r="E103" s="29">
        <v>12123</v>
      </c>
      <c r="F103" s="34">
        <f t="shared" ref="F103:F109" si="17">SUM(G103:J103)</f>
        <v>12902</v>
      </c>
      <c r="G103" s="29">
        <v>2116</v>
      </c>
      <c r="H103" s="29">
        <v>3840</v>
      </c>
      <c r="I103" s="29">
        <v>3867</v>
      </c>
      <c r="J103" s="29">
        <v>3079</v>
      </c>
      <c r="K103" s="273"/>
      <c r="L103" s="273"/>
      <c r="M103" s="273"/>
      <c r="N103" s="273"/>
      <c r="O103" s="273"/>
    </row>
    <row r="104" spans="1:15" ht="18.75" customHeight="1">
      <c r="A104" s="5" t="s">
        <v>244</v>
      </c>
      <c r="B104" s="69">
        <v>1402</v>
      </c>
      <c r="C104" s="29">
        <v>8560</v>
      </c>
      <c r="D104" s="29">
        <v>9457</v>
      </c>
      <c r="E104" s="29">
        <v>12785</v>
      </c>
      <c r="F104" s="34">
        <f t="shared" si="17"/>
        <v>16271</v>
      </c>
      <c r="G104" s="29">
        <v>4133</v>
      </c>
      <c r="H104" s="29">
        <v>4026</v>
      </c>
      <c r="I104" s="29">
        <v>4120</v>
      </c>
      <c r="J104" s="29">
        <v>3992</v>
      </c>
      <c r="K104" s="273"/>
      <c r="L104" s="273"/>
      <c r="M104" s="273"/>
      <c r="N104" s="273"/>
      <c r="O104" s="273"/>
    </row>
    <row r="105" spans="1:15" ht="18.75" customHeight="1">
      <c r="A105" s="5" t="s">
        <v>122</v>
      </c>
      <c r="B105" s="70">
        <v>1410</v>
      </c>
      <c r="C105" s="29">
        <v>27007</v>
      </c>
      <c r="D105" s="29">
        <v>29513</v>
      </c>
      <c r="E105" s="29">
        <v>34780</v>
      </c>
      <c r="F105" s="34">
        <f t="shared" si="17"/>
        <v>38800</v>
      </c>
      <c r="G105" s="29">
        <v>9521</v>
      </c>
      <c r="H105" s="29">
        <v>9853</v>
      </c>
      <c r="I105" s="29">
        <v>9873</v>
      </c>
      <c r="J105" s="29">
        <v>9553</v>
      </c>
      <c r="K105" s="273"/>
      <c r="L105" s="273"/>
      <c r="M105" s="273"/>
      <c r="N105" s="273"/>
      <c r="O105" s="273"/>
    </row>
    <row r="106" spans="1:15" ht="18.75" customHeight="1">
      <c r="A106" s="5" t="s">
        <v>174</v>
      </c>
      <c r="B106" s="70">
        <v>1420</v>
      </c>
      <c r="C106" s="29">
        <v>5536</v>
      </c>
      <c r="D106" s="29">
        <v>6048</v>
      </c>
      <c r="E106" s="29">
        <v>7057</v>
      </c>
      <c r="F106" s="34">
        <f t="shared" si="17"/>
        <v>7873</v>
      </c>
      <c r="G106" s="29">
        <v>1930</v>
      </c>
      <c r="H106" s="29">
        <v>2001</v>
      </c>
      <c r="I106" s="29">
        <v>2004</v>
      </c>
      <c r="J106" s="29">
        <v>1938</v>
      </c>
      <c r="K106" s="273"/>
      <c r="L106" s="273"/>
      <c r="M106" s="273"/>
      <c r="N106" s="273"/>
      <c r="O106" s="273"/>
    </row>
    <row r="107" spans="1:15" ht="18.75" customHeight="1">
      <c r="A107" s="5" t="s">
        <v>245</v>
      </c>
      <c r="B107" s="70">
        <v>1430</v>
      </c>
      <c r="C107" s="29">
        <v>5002</v>
      </c>
      <c r="D107" s="29">
        <v>5354</v>
      </c>
      <c r="E107" s="29">
        <v>6670</v>
      </c>
      <c r="F107" s="34">
        <f t="shared" si="17"/>
        <v>4461</v>
      </c>
      <c r="G107" s="29">
        <v>1094</v>
      </c>
      <c r="H107" s="29">
        <v>1124</v>
      </c>
      <c r="I107" s="29">
        <v>1132</v>
      </c>
      <c r="J107" s="29">
        <v>1111</v>
      </c>
      <c r="K107" s="273"/>
      <c r="L107" s="273"/>
      <c r="M107" s="273"/>
      <c r="N107" s="273"/>
      <c r="O107" s="273"/>
    </row>
    <row r="108" spans="1:15" ht="18.75" customHeight="1">
      <c r="A108" s="5" t="s">
        <v>246</v>
      </c>
      <c r="B108" s="70">
        <v>1440</v>
      </c>
      <c r="C108" s="29">
        <v>2775</v>
      </c>
      <c r="D108" s="29">
        <v>2514</v>
      </c>
      <c r="E108" s="29">
        <v>2954</v>
      </c>
      <c r="F108" s="34">
        <f t="shared" si="17"/>
        <v>3431</v>
      </c>
      <c r="G108" s="29">
        <f>-G98-G102-G105-G106-G107</f>
        <v>861</v>
      </c>
      <c r="H108" s="29">
        <f>-H98-H102-H105-H106-H107</f>
        <v>823</v>
      </c>
      <c r="I108" s="29">
        <f>-I98-I102-I105-I106-I107</f>
        <v>794</v>
      </c>
      <c r="J108" s="29">
        <f>-J98-J102-J105-J106-J107</f>
        <v>953</v>
      </c>
      <c r="K108" s="273"/>
      <c r="L108" s="273"/>
      <c r="M108" s="273"/>
      <c r="N108" s="273"/>
      <c r="O108" s="273"/>
    </row>
    <row r="109" spans="1:15" ht="18.75" customHeight="1">
      <c r="A109" s="7" t="s">
        <v>160</v>
      </c>
      <c r="B109" s="71">
        <v>1450</v>
      </c>
      <c r="C109" s="42">
        <f>SUM(C102,C105:C108)</f>
        <v>59865</v>
      </c>
      <c r="D109" s="42">
        <f>SUM(D102,D105:D108)</f>
        <v>66341</v>
      </c>
      <c r="E109" s="42">
        <f>SUM(E102,E105:E108)</f>
        <v>76369</v>
      </c>
      <c r="F109" s="44">
        <f t="shared" si="17"/>
        <v>83738</v>
      </c>
      <c r="G109" s="42">
        <f>SUM(G102,G105:G108)</f>
        <v>19655</v>
      </c>
      <c r="H109" s="42">
        <f>SUM(H102,H105:H108)</f>
        <v>21667</v>
      </c>
      <c r="I109" s="42">
        <f>SUM(I102,I105:I108)</f>
        <v>21790</v>
      </c>
      <c r="J109" s="42">
        <f>SUM(J102,J105:J108)</f>
        <v>20626</v>
      </c>
      <c r="K109" s="273"/>
      <c r="L109" s="273"/>
      <c r="M109" s="273"/>
      <c r="N109" s="273"/>
      <c r="O109" s="273"/>
    </row>
    <row r="110" spans="1:15" s="4" customFormat="1" ht="18.75" customHeight="1">
      <c r="A110" s="100"/>
      <c r="B110" s="100"/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</row>
    <row r="111" spans="1:15" s="190" customFormat="1" ht="18.75" customHeight="1">
      <c r="A111" s="97"/>
      <c r="B111" s="97"/>
      <c r="C111" s="97"/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</row>
    <row r="112" spans="1:15" s="190" customFormat="1" ht="18.75" customHeight="1">
      <c r="A112" s="97"/>
      <c r="B112" s="97"/>
      <c r="C112" s="97"/>
      <c r="D112" s="97"/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</row>
    <row r="113" spans="1:10" s="191" customFormat="1" ht="18.75" customHeight="1">
      <c r="A113" s="195" t="s">
        <v>445</v>
      </c>
      <c r="B113" s="99"/>
      <c r="C113" s="219"/>
      <c r="D113" s="274"/>
      <c r="E113" s="274"/>
      <c r="F113" s="274"/>
      <c r="G113" s="226" t="s">
        <v>446</v>
      </c>
      <c r="H113" s="226"/>
      <c r="I113" s="226"/>
      <c r="J113" s="226"/>
    </row>
    <row r="114" spans="1:10" ht="18.75" customHeight="1">
      <c r="A114" s="16"/>
      <c r="B114" s="97"/>
    </row>
    <row r="115" spans="1:10">
      <c r="A115" s="16"/>
      <c r="B115" s="161"/>
    </row>
    <row r="116" spans="1:10">
      <c r="A116" s="16"/>
    </row>
    <row r="117" spans="1:10">
      <c r="A117" s="16"/>
    </row>
    <row r="118" spans="1:10">
      <c r="A118" s="16"/>
    </row>
    <row r="119" spans="1:10">
      <c r="A119" s="16"/>
    </row>
    <row r="120" spans="1:10">
      <c r="A120" s="16"/>
    </row>
    <row r="121" spans="1:10">
      <c r="A121" s="16"/>
    </row>
    <row r="122" spans="1:10">
      <c r="A122" s="16"/>
    </row>
    <row r="123" spans="1:10">
      <c r="A123" s="16"/>
    </row>
    <row r="124" spans="1:10">
      <c r="A124" s="16"/>
    </row>
    <row r="125" spans="1:10">
      <c r="A125" s="16"/>
    </row>
    <row r="126" spans="1:10">
      <c r="A126" s="16"/>
    </row>
    <row r="127" spans="1:10">
      <c r="A127" s="16"/>
    </row>
    <row r="128" spans="1:10">
      <c r="A128" s="16"/>
    </row>
    <row r="129" spans="1:1">
      <c r="A129" s="16"/>
    </row>
    <row r="130" spans="1:1">
      <c r="A130" s="16"/>
    </row>
    <row r="131" spans="1:1">
      <c r="A131" s="16"/>
    </row>
    <row r="132" spans="1:1">
      <c r="A132" s="16"/>
    </row>
    <row r="133" spans="1:1">
      <c r="A133" s="16"/>
    </row>
    <row r="134" spans="1:1">
      <c r="A134" s="16"/>
    </row>
    <row r="135" spans="1:1">
      <c r="A135" s="16"/>
    </row>
    <row r="136" spans="1:1">
      <c r="A136" s="16"/>
    </row>
    <row r="137" spans="1:1">
      <c r="A137" s="16"/>
    </row>
    <row r="138" spans="1:1">
      <c r="A138" s="16"/>
    </row>
    <row r="139" spans="1:1">
      <c r="A139" s="16"/>
    </row>
    <row r="140" spans="1:1">
      <c r="A140" s="16"/>
    </row>
    <row r="141" spans="1:1">
      <c r="A141" s="16"/>
    </row>
    <row r="142" spans="1:1">
      <c r="A142" s="16"/>
    </row>
    <row r="143" spans="1:1">
      <c r="A143" s="16"/>
    </row>
    <row r="144" spans="1:1">
      <c r="A144" s="16"/>
    </row>
    <row r="145" spans="1:1">
      <c r="A145" s="16"/>
    </row>
    <row r="146" spans="1:1">
      <c r="A146" s="16"/>
    </row>
    <row r="147" spans="1:1">
      <c r="A147" s="16"/>
    </row>
    <row r="148" spans="1:1">
      <c r="A148" s="16"/>
    </row>
    <row r="149" spans="1:1">
      <c r="A149" s="16"/>
    </row>
    <row r="150" spans="1:1">
      <c r="A150" s="16"/>
    </row>
    <row r="151" spans="1:1">
      <c r="A151" s="16"/>
    </row>
    <row r="152" spans="1:1">
      <c r="A152" s="16"/>
    </row>
    <row r="153" spans="1:1">
      <c r="A153" s="16"/>
    </row>
    <row r="154" spans="1:1">
      <c r="A154" s="16"/>
    </row>
    <row r="155" spans="1:1">
      <c r="A155" s="16"/>
    </row>
    <row r="156" spans="1:1">
      <c r="A156" s="16"/>
    </row>
    <row r="157" spans="1:1">
      <c r="A157" s="16"/>
    </row>
    <row r="158" spans="1:1">
      <c r="A158" s="16"/>
    </row>
    <row r="159" spans="1:1">
      <c r="A159" s="16"/>
    </row>
    <row r="160" spans="1:1">
      <c r="A160" s="16"/>
    </row>
    <row r="161" spans="1:1">
      <c r="A161" s="16"/>
    </row>
    <row r="162" spans="1:1">
      <c r="A162" s="16"/>
    </row>
    <row r="163" spans="1:1">
      <c r="A163" s="16"/>
    </row>
    <row r="164" spans="1:1">
      <c r="A164" s="16"/>
    </row>
    <row r="165" spans="1:1">
      <c r="A165" s="16"/>
    </row>
    <row r="166" spans="1:1">
      <c r="A166" s="16"/>
    </row>
    <row r="167" spans="1:1">
      <c r="A167" s="16"/>
    </row>
    <row r="168" spans="1:1">
      <c r="A168" s="16"/>
    </row>
    <row r="169" spans="1:1">
      <c r="A169" s="16"/>
    </row>
    <row r="170" spans="1:1">
      <c r="A170" s="16"/>
    </row>
    <row r="171" spans="1:1">
      <c r="A171" s="16"/>
    </row>
    <row r="172" spans="1:1">
      <c r="A172" s="16"/>
    </row>
    <row r="173" spans="1:1">
      <c r="A173" s="16"/>
    </row>
    <row r="174" spans="1:1">
      <c r="A174" s="16"/>
    </row>
    <row r="175" spans="1:1">
      <c r="A175" s="16"/>
    </row>
    <row r="176" spans="1:1">
      <c r="A176" s="16"/>
    </row>
    <row r="177" spans="1:1">
      <c r="A177" s="16"/>
    </row>
    <row r="178" spans="1:1">
      <c r="A178" s="16"/>
    </row>
    <row r="179" spans="1:1">
      <c r="A179" s="16"/>
    </row>
    <row r="180" spans="1:1">
      <c r="A180" s="16"/>
    </row>
    <row r="181" spans="1:1">
      <c r="A181" s="16"/>
    </row>
    <row r="182" spans="1:1">
      <c r="A182" s="16"/>
    </row>
    <row r="183" spans="1:1">
      <c r="A183" s="16"/>
    </row>
    <row r="184" spans="1:1">
      <c r="A184" s="16"/>
    </row>
    <row r="185" spans="1:1">
      <c r="A185" s="16"/>
    </row>
    <row r="186" spans="1:1">
      <c r="A186" s="16"/>
    </row>
    <row r="187" spans="1:1">
      <c r="A187" s="16"/>
    </row>
    <row r="188" spans="1:1">
      <c r="A188" s="16"/>
    </row>
    <row r="189" spans="1:1">
      <c r="A189" s="16"/>
    </row>
    <row r="190" spans="1:1">
      <c r="A190" s="16"/>
    </row>
    <row r="191" spans="1:1">
      <c r="A191" s="16"/>
    </row>
    <row r="192" spans="1:1">
      <c r="A192" s="16"/>
    </row>
    <row r="193" spans="1:1">
      <c r="A193" s="16"/>
    </row>
    <row r="194" spans="1:1">
      <c r="A194" s="16"/>
    </row>
    <row r="195" spans="1:1">
      <c r="A195" s="16"/>
    </row>
    <row r="196" spans="1:1">
      <c r="A196" s="16"/>
    </row>
    <row r="197" spans="1:1">
      <c r="A197" s="16"/>
    </row>
    <row r="198" spans="1:1">
      <c r="A198" s="16"/>
    </row>
    <row r="199" spans="1:1">
      <c r="A199" s="16"/>
    </row>
    <row r="200" spans="1:1">
      <c r="A200" s="16"/>
    </row>
    <row r="201" spans="1:1">
      <c r="A201" s="16"/>
    </row>
    <row r="202" spans="1:1">
      <c r="A202" s="16"/>
    </row>
    <row r="203" spans="1:1">
      <c r="A203" s="16"/>
    </row>
    <row r="204" spans="1:1">
      <c r="A204" s="16"/>
    </row>
    <row r="205" spans="1:1">
      <c r="A205" s="16"/>
    </row>
    <row r="206" spans="1:1">
      <c r="A206" s="16"/>
    </row>
    <row r="207" spans="1:1">
      <c r="A207" s="16"/>
    </row>
    <row r="208" spans="1:1">
      <c r="A208" s="16"/>
    </row>
    <row r="209" spans="1:1">
      <c r="A209" s="16"/>
    </row>
    <row r="210" spans="1:1">
      <c r="A210" s="16"/>
    </row>
    <row r="211" spans="1:1">
      <c r="A211" s="16"/>
    </row>
    <row r="212" spans="1:1">
      <c r="A212" s="16"/>
    </row>
    <row r="213" spans="1:1">
      <c r="A213" s="16"/>
    </row>
    <row r="214" spans="1:1">
      <c r="A214" s="16"/>
    </row>
    <row r="215" spans="1:1">
      <c r="A215" s="16"/>
    </row>
    <row r="216" spans="1:1">
      <c r="A216" s="16"/>
    </row>
    <row r="217" spans="1:1">
      <c r="A217" s="16"/>
    </row>
    <row r="218" spans="1:1">
      <c r="A218" s="16"/>
    </row>
    <row r="219" spans="1:1">
      <c r="A219" s="16"/>
    </row>
    <row r="220" spans="1:1">
      <c r="A220" s="16"/>
    </row>
    <row r="221" spans="1:1">
      <c r="A221" s="16"/>
    </row>
    <row r="222" spans="1:1">
      <c r="A222" s="16"/>
    </row>
    <row r="223" spans="1:1">
      <c r="A223" s="16"/>
    </row>
    <row r="224" spans="1:1">
      <c r="A224" s="16"/>
    </row>
    <row r="225" spans="1:1">
      <c r="A225" s="16"/>
    </row>
    <row r="226" spans="1:1">
      <c r="A226" s="16"/>
    </row>
    <row r="227" spans="1:1">
      <c r="A227" s="16"/>
    </row>
    <row r="228" spans="1:1">
      <c r="A228" s="16"/>
    </row>
    <row r="229" spans="1:1">
      <c r="A229" s="16"/>
    </row>
    <row r="230" spans="1:1">
      <c r="A230" s="16"/>
    </row>
    <row r="231" spans="1:1">
      <c r="A231" s="16"/>
    </row>
    <row r="232" spans="1:1">
      <c r="A232" s="16"/>
    </row>
    <row r="233" spans="1:1">
      <c r="A233" s="16"/>
    </row>
    <row r="234" spans="1:1">
      <c r="A234" s="16"/>
    </row>
    <row r="235" spans="1:1">
      <c r="A235" s="16"/>
    </row>
    <row r="236" spans="1:1">
      <c r="A236" s="16"/>
    </row>
    <row r="237" spans="1:1">
      <c r="A237" s="16"/>
    </row>
  </sheetData>
  <mergeCells count="113">
    <mergeCell ref="K61:O61"/>
    <mergeCell ref="K106:O106"/>
    <mergeCell ref="K107:O107"/>
    <mergeCell ref="A101:O101"/>
    <mergeCell ref="K97:O97"/>
    <mergeCell ref="K91:O91"/>
    <mergeCell ref="K92:O92"/>
    <mergeCell ref="K71:O71"/>
    <mergeCell ref="K72:O72"/>
    <mergeCell ref="K73:O73"/>
    <mergeCell ref="K74:O74"/>
    <mergeCell ref="K75:O75"/>
    <mergeCell ref="K105:O105"/>
    <mergeCell ref="K100:O100"/>
    <mergeCell ref="K96:O96"/>
    <mergeCell ref="K98:O98"/>
    <mergeCell ref="A1:N1"/>
    <mergeCell ref="B6:E6"/>
    <mergeCell ref="F6:O6"/>
    <mergeCell ref="B7:E7"/>
    <mergeCell ref="F7:O7"/>
    <mergeCell ref="K50:O50"/>
    <mergeCell ref="K51:O51"/>
    <mergeCell ref="K40:O40"/>
    <mergeCell ref="K41:O41"/>
    <mergeCell ref="K42:O42"/>
    <mergeCell ref="K43:O43"/>
    <mergeCell ref="K44:O44"/>
    <mergeCell ref="K45:O45"/>
    <mergeCell ref="K34:O34"/>
    <mergeCell ref="K35:O35"/>
    <mergeCell ref="K36:O36"/>
    <mergeCell ref="A3:O3"/>
    <mergeCell ref="B5:E5"/>
    <mergeCell ref="F5:O5"/>
    <mergeCell ref="A9:J9"/>
    <mergeCell ref="K31:O31"/>
    <mergeCell ref="K32:O32"/>
    <mergeCell ref="J11:L11"/>
    <mergeCell ref="A11:A12"/>
    <mergeCell ref="K24:O24"/>
    <mergeCell ref="K25:O25"/>
    <mergeCell ref="K26:O26"/>
    <mergeCell ref="K27:O27"/>
    <mergeCell ref="K28:O28"/>
    <mergeCell ref="K29:O29"/>
    <mergeCell ref="A21:A22"/>
    <mergeCell ref="K23:O23"/>
    <mergeCell ref="F21:F22"/>
    <mergeCell ref="C21:C22"/>
    <mergeCell ref="D21:D22"/>
    <mergeCell ref="K30:O30"/>
    <mergeCell ref="A19:K19"/>
    <mergeCell ref="C113:F113"/>
    <mergeCell ref="G113:J113"/>
    <mergeCell ref="B21:B22"/>
    <mergeCell ref="K90:O90"/>
    <mergeCell ref="K77:O77"/>
    <mergeCell ref="K95:O95"/>
    <mergeCell ref="K88:O88"/>
    <mergeCell ref="K89:O89"/>
    <mergeCell ref="K65:O65"/>
    <mergeCell ref="K64:O64"/>
    <mergeCell ref="K66:O66"/>
    <mergeCell ref="K85:O85"/>
    <mergeCell ref="E21:E22"/>
    <mergeCell ref="G21:J21"/>
    <mergeCell ref="K21:O22"/>
    <mergeCell ref="K108:O108"/>
    <mergeCell ref="K60:O60"/>
    <mergeCell ref="K99:O99"/>
    <mergeCell ref="K93:O93"/>
    <mergeCell ref="K76:O76"/>
    <mergeCell ref="K102:O102"/>
    <mergeCell ref="K103:O103"/>
    <mergeCell ref="K104:O104"/>
    <mergeCell ref="K109:O109"/>
    <mergeCell ref="K59:O59"/>
    <mergeCell ref="K46:O46"/>
    <mergeCell ref="K52:O52"/>
    <mergeCell ref="K53:O53"/>
    <mergeCell ref="D11:F11"/>
    <mergeCell ref="M11:O11"/>
    <mergeCell ref="G11:I11"/>
    <mergeCell ref="B11:C11"/>
    <mergeCell ref="K54:O54"/>
    <mergeCell ref="K55:O55"/>
    <mergeCell ref="K56:O56"/>
    <mergeCell ref="K57:O57"/>
    <mergeCell ref="K62:O62"/>
    <mergeCell ref="K63:O63"/>
    <mergeCell ref="K83:O83"/>
    <mergeCell ref="K84:O84"/>
    <mergeCell ref="K38:O38"/>
    <mergeCell ref="K39:O39"/>
    <mergeCell ref="K33:O33"/>
    <mergeCell ref="K94:O94"/>
    <mergeCell ref="K82:O82"/>
    <mergeCell ref="K86:O86"/>
    <mergeCell ref="K87:O87"/>
    <mergeCell ref="K78:O78"/>
    <mergeCell ref="K79:O79"/>
    <mergeCell ref="K80:O80"/>
    <mergeCell ref="K81:O81"/>
    <mergeCell ref="K47:O47"/>
    <mergeCell ref="K48:O48"/>
    <mergeCell ref="K49:O49"/>
    <mergeCell ref="K70:O70"/>
    <mergeCell ref="K67:O67"/>
    <mergeCell ref="K68:O68"/>
    <mergeCell ref="K69:O69"/>
    <mergeCell ref="K58:O58"/>
    <mergeCell ref="K37:O37"/>
  </mergeCells>
  <phoneticPr fontId="3" type="noConversion"/>
  <printOptions horizontalCentered="1"/>
  <pageMargins left="0.98425196850393704" right="0.39370078740157483" top="0.78740157480314965" bottom="0.59055118110236227" header="0.51181102362204722" footer="0.39370078740157483"/>
  <pageSetup paperSize="9" scale="36" firstPageNumber="5" fitToHeight="2" orientation="landscape" useFirstPageNumber="1" r:id="rId1"/>
  <headerFooter alignWithMargins="0">
    <oddHeader>&amp;R&amp;P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3"/>
  <sheetViews>
    <sheetView zoomScale="45" zoomScaleNormal="45" zoomScaleSheetLayoutView="52" workbookViewId="0">
      <selection activeCell="A14" sqref="A14:D14"/>
    </sheetView>
  </sheetViews>
  <sheetFormatPr defaultRowHeight="12.75"/>
  <cols>
    <col min="1" max="1" width="86.5703125" customWidth="1"/>
    <col min="2" max="3" width="15.140625" customWidth="1"/>
    <col min="4" max="4" width="25.85546875" customWidth="1"/>
    <col min="5" max="5" width="14" customWidth="1"/>
    <col min="6" max="13" width="16.42578125" customWidth="1"/>
  </cols>
  <sheetData>
    <row r="1" spans="1:13" ht="3.75" customHeight="1"/>
    <row r="2" spans="1:13" ht="27.75" customHeight="1">
      <c r="A2" s="307" t="s">
        <v>247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</row>
    <row r="3" spans="1:13" ht="13.5" customHeight="1">
      <c r="A3" s="153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</row>
    <row r="4" spans="1:13" ht="41.25" customHeight="1">
      <c r="A4" s="310" t="s">
        <v>23</v>
      </c>
      <c r="B4" s="311"/>
      <c r="C4" s="311"/>
      <c r="D4" s="312"/>
      <c r="E4" s="308" t="s">
        <v>24</v>
      </c>
      <c r="F4" s="308" t="s">
        <v>248</v>
      </c>
      <c r="G4" s="308" t="s">
        <v>249</v>
      </c>
      <c r="H4" s="309" t="s">
        <v>27</v>
      </c>
      <c r="I4" s="241" t="s">
        <v>163</v>
      </c>
      <c r="J4" s="241" t="s">
        <v>164</v>
      </c>
      <c r="K4" s="241"/>
      <c r="L4" s="241"/>
      <c r="M4" s="241"/>
    </row>
    <row r="5" spans="1:13" ht="41.25" customHeight="1">
      <c r="A5" s="313"/>
      <c r="B5" s="314"/>
      <c r="C5" s="314"/>
      <c r="D5" s="315"/>
      <c r="E5" s="308"/>
      <c r="F5" s="308"/>
      <c r="G5" s="308"/>
      <c r="H5" s="309"/>
      <c r="I5" s="241"/>
      <c r="J5" s="155" t="s">
        <v>166</v>
      </c>
      <c r="K5" s="155" t="s">
        <v>167</v>
      </c>
      <c r="L5" s="155" t="s">
        <v>168</v>
      </c>
      <c r="M5" s="155" t="s">
        <v>169</v>
      </c>
    </row>
    <row r="6" spans="1:13" ht="18.75">
      <c r="A6" s="316">
        <v>1</v>
      </c>
      <c r="B6" s="317"/>
      <c r="C6" s="317"/>
      <c r="D6" s="318"/>
      <c r="E6" s="154">
        <v>2</v>
      </c>
      <c r="F6" s="154">
        <v>3</v>
      </c>
      <c r="G6" s="154">
        <v>4</v>
      </c>
      <c r="H6" s="154">
        <v>5</v>
      </c>
      <c r="I6" s="154">
        <v>6</v>
      </c>
      <c r="J6" s="154">
        <v>7</v>
      </c>
      <c r="K6" s="154">
        <v>8</v>
      </c>
      <c r="L6" s="154">
        <v>9</v>
      </c>
      <c r="M6" s="154">
        <v>10</v>
      </c>
    </row>
    <row r="7" spans="1:13" ht="18.75" customHeight="1">
      <c r="A7" s="303" t="s">
        <v>250</v>
      </c>
      <c r="B7" s="303"/>
      <c r="C7" s="303"/>
      <c r="D7" s="303"/>
      <c r="E7" s="303"/>
      <c r="F7" s="303"/>
      <c r="G7" s="303"/>
      <c r="H7" s="303"/>
      <c r="I7" s="303"/>
      <c r="J7" s="303"/>
      <c r="K7" s="303"/>
      <c r="L7" s="303"/>
      <c r="M7" s="303"/>
    </row>
    <row r="8" spans="1:13" s="65" customFormat="1" ht="18.75" customHeight="1">
      <c r="A8" s="319" t="s">
        <v>40</v>
      </c>
      <c r="B8" s="320"/>
      <c r="C8" s="320"/>
      <c r="D8" s="321"/>
      <c r="E8" s="8">
        <v>1200</v>
      </c>
      <c r="F8" s="42">
        <f>'I.Фін результат'!C94</f>
        <v>-2071</v>
      </c>
      <c r="G8" s="42">
        <f>'I.Фін результат'!D94</f>
        <v>30</v>
      </c>
      <c r="H8" s="42">
        <f>'I.Фін результат'!E94</f>
        <v>37</v>
      </c>
      <c r="I8" s="42">
        <f>'I.Фін результат'!F94</f>
        <v>31</v>
      </c>
      <c r="J8" s="42">
        <f>'I.Фін результат'!G94</f>
        <v>6</v>
      </c>
      <c r="K8" s="42">
        <f>'I.Фін результат'!H94</f>
        <v>10</v>
      </c>
      <c r="L8" s="42">
        <f>'I.Фін результат'!I94</f>
        <v>10</v>
      </c>
      <c r="M8" s="42">
        <f>'I.Фін результат'!J94</f>
        <v>5</v>
      </c>
    </row>
    <row r="9" spans="1:13" s="65" customFormat="1" ht="18.75" customHeight="1">
      <c r="A9" s="300" t="s">
        <v>251</v>
      </c>
      <c r="B9" s="301"/>
      <c r="C9" s="301"/>
      <c r="D9" s="302"/>
      <c r="E9" s="141">
        <v>2000</v>
      </c>
      <c r="F9" s="41">
        <v>1955</v>
      </c>
      <c r="G9" s="41">
        <v>1981</v>
      </c>
      <c r="H9" s="41">
        <f>F22</f>
        <v>-116</v>
      </c>
      <c r="I9" s="41">
        <f>H22</f>
        <v>-79</v>
      </c>
      <c r="J9" s="41">
        <f>I9</f>
        <v>-79</v>
      </c>
      <c r="K9" s="41">
        <f>J22</f>
        <v>-74</v>
      </c>
      <c r="L9" s="41">
        <f>K22</f>
        <v>-66</v>
      </c>
      <c r="M9" s="41">
        <f>L22</f>
        <v>-58</v>
      </c>
    </row>
    <row r="10" spans="1:13" s="88" customFormat="1" ht="21.75" customHeight="1">
      <c r="A10" s="325" t="s">
        <v>252</v>
      </c>
      <c r="B10" s="326"/>
      <c r="C10" s="326"/>
      <c r="D10" s="327"/>
      <c r="E10" s="144">
        <v>2005</v>
      </c>
      <c r="F10" s="29">
        <v>0</v>
      </c>
      <c r="G10" s="29">
        <v>0</v>
      </c>
      <c r="H10" s="29">
        <v>0</v>
      </c>
      <c r="I10" s="34">
        <f t="shared" ref="I10:I48" si="0">SUM(J10:M10)</f>
        <v>0</v>
      </c>
      <c r="J10" s="29">
        <v>0</v>
      </c>
      <c r="K10" s="29">
        <v>0</v>
      </c>
      <c r="L10" s="29">
        <v>0</v>
      </c>
      <c r="M10" s="29">
        <v>0</v>
      </c>
    </row>
    <row r="11" spans="1:13" s="65" customFormat="1" ht="39.75" customHeight="1">
      <c r="A11" s="322" t="s">
        <v>253</v>
      </c>
      <c r="B11" s="323"/>
      <c r="C11" s="323"/>
      <c r="D11" s="324"/>
      <c r="E11" s="141">
        <v>2009</v>
      </c>
      <c r="F11" s="42">
        <f>SUM(F9:F10)</f>
        <v>1955</v>
      </c>
      <c r="G11" s="42">
        <f t="shared" ref="G11:M11" si="1">SUM(G9:G10)</f>
        <v>1981</v>
      </c>
      <c r="H11" s="42">
        <f t="shared" si="1"/>
        <v>-116</v>
      </c>
      <c r="I11" s="42">
        <f t="shared" si="1"/>
        <v>-79</v>
      </c>
      <c r="J11" s="42">
        <f t="shared" si="1"/>
        <v>-79</v>
      </c>
      <c r="K11" s="42">
        <f t="shared" si="1"/>
        <v>-74</v>
      </c>
      <c r="L11" s="42">
        <f t="shared" si="1"/>
        <v>-66</v>
      </c>
      <c r="M11" s="42">
        <f t="shared" si="1"/>
        <v>-58</v>
      </c>
    </row>
    <row r="12" spans="1:13" s="65" customFormat="1" ht="18.75" customHeight="1">
      <c r="A12" s="300" t="s">
        <v>254</v>
      </c>
      <c r="B12" s="301"/>
      <c r="C12" s="301"/>
      <c r="D12" s="302"/>
      <c r="E12" s="141">
        <v>2010</v>
      </c>
      <c r="F12" s="44">
        <f>SUM(F13:F14)</f>
        <v>0</v>
      </c>
      <c r="G12" s="44">
        <f>SUM(G13:G14)</f>
        <v>-5</v>
      </c>
      <c r="H12" s="44">
        <f>SUM(H13:H14)</f>
        <v>0</v>
      </c>
      <c r="I12" s="44">
        <f t="shared" si="0"/>
        <v>-6</v>
      </c>
      <c r="J12" s="44">
        <f>SUM(J13:J14)</f>
        <v>-1</v>
      </c>
      <c r="K12" s="44">
        <f>SUM(K13:K14)</f>
        <v>-2</v>
      </c>
      <c r="L12" s="44">
        <f>SUM(L13:L14)</f>
        <v>-2</v>
      </c>
      <c r="M12" s="44">
        <f>SUM(M13:M14)</f>
        <v>-1</v>
      </c>
    </row>
    <row r="13" spans="1:13" ht="18.75" customHeight="1">
      <c r="A13" s="304" t="s">
        <v>461</v>
      </c>
      <c r="B13" s="305"/>
      <c r="C13" s="305"/>
      <c r="D13" s="306"/>
      <c r="E13" s="144">
        <v>2011</v>
      </c>
      <c r="F13" s="29">
        <v>0</v>
      </c>
      <c r="G13" s="29">
        <v>-5</v>
      </c>
      <c r="H13" s="29">
        <v>0</v>
      </c>
      <c r="I13" s="34">
        <f t="shared" si="0"/>
        <v>-6</v>
      </c>
      <c r="J13" s="29">
        <f>-ROUND(J8*0.15,0)</f>
        <v>-1</v>
      </c>
      <c r="K13" s="29">
        <f>-ROUND(K8*0.15,0)</f>
        <v>-2</v>
      </c>
      <c r="L13" s="29">
        <f>-ROUND(L8*0.15,0)</f>
        <v>-2</v>
      </c>
      <c r="M13" s="29">
        <f>-ROUND(M8*0.15,0)</f>
        <v>-1</v>
      </c>
    </row>
    <row r="14" spans="1:13" ht="40.5" customHeight="1">
      <c r="A14" s="304" t="s">
        <v>255</v>
      </c>
      <c r="B14" s="305"/>
      <c r="C14" s="305"/>
      <c r="D14" s="306"/>
      <c r="E14" s="144">
        <v>2012</v>
      </c>
      <c r="F14" s="29">
        <v>0</v>
      </c>
      <c r="G14" s="29">
        <v>0</v>
      </c>
      <c r="H14" s="29">
        <v>0</v>
      </c>
      <c r="I14" s="34">
        <f t="shared" si="0"/>
        <v>0</v>
      </c>
      <c r="J14" s="29">
        <v>0</v>
      </c>
      <c r="K14" s="29">
        <v>0</v>
      </c>
      <c r="L14" s="29">
        <v>0</v>
      </c>
      <c r="M14" s="29">
        <v>0</v>
      </c>
    </row>
    <row r="15" spans="1:13" ht="18.75" customHeight="1">
      <c r="A15" s="304" t="s">
        <v>256</v>
      </c>
      <c r="B15" s="305"/>
      <c r="C15" s="305"/>
      <c r="D15" s="306"/>
      <c r="E15" s="144" t="s">
        <v>257</v>
      </c>
      <c r="F15" s="29">
        <v>0</v>
      </c>
      <c r="G15" s="29">
        <v>0</v>
      </c>
      <c r="H15" s="29">
        <v>0</v>
      </c>
      <c r="I15" s="34">
        <f t="shared" si="0"/>
        <v>0</v>
      </c>
      <c r="J15" s="29">
        <v>0</v>
      </c>
      <c r="K15" s="29">
        <v>0</v>
      </c>
      <c r="L15" s="29">
        <v>0</v>
      </c>
      <c r="M15" s="29">
        <v>0</v>
      </c>
    </row>
    <row r="16" spans="1:13" ht="18.75" customHeight="1">
      <c r="A16" s="304" t="s">
        <v>258</v>
      </c>
      <c r="B16" s="305"/>
      <c r="C16" s="305"/>
      <c r="D16" s="306"/>
      <c r="E16" s="144">
        <v>2020</v>
      </c>
      <c r="F16" s="29">
        <v>0</v>
      </c>
      <c r="G16" s="29">
        <v>0</v>
      </c>
      <c r="H16" s="29">
        <v>0</v>
      </c>
      <c r="I16" s="34">
        <f t="shared" si="0"/>
        <v>0</v>
      </c>
      <c r="J16" s="29">
        <v>0</v>
      </c>
      <c r="K16" s="29">
        <v>0</v>
      </c>
      <c r="L16" s="29">
        <v>0</v>
      </c>
      <c r="M16" s="29">
        <v>0</v>
      </c>
    </row>
    <row r="17" spans="1:13" ht="18.75" customHeight="1">
      <c r="A17" s="297" t="s">
        <v>259</v>
      </c>
      <c r="B17" s="298"/>
      <c r="C17" s="298"/>
      <c r="D17" s="299"/>
      <c r="E17" s="144">
        <v>2030</v>
      </c>
      <c r="F17" s="29">
        <v>0</v>
      </c>
      <c r="G17" s="29">
        <v>0</v>
      </c>
      <c r="H17" s="29">
        <v>0</v>
      </c>
      <c r="I17" s="34">
        <f t="shared" si="0"/>
        <v>0</v>
      </c>
      <c r="J17" s="29">
        <v>0</v>
      </c>
      <c r="K17" s="29">
        <v>0</v>
      </c>
      <c r="L17" s="29">
        <v>0</v>
      </c>
      <c r="M17" s="29">
        <v>0</v>
      </c>
    </row>
    <row r="18" spans="1:13" ht="18.75" customHeight="1">
      <c r="A18" s="297" t="s">
        <v>260</v>
      </c>
      <c r="B18" s="298"/>
      <c r="C18" s="298"/>
      <c r="D18" s="299"/>
      <c r="E18" s="144">
        <v>2031</v>
      </c>
      <c r="F18" s="29">
        <v>0</v>
      </c>
      <c r="G18" s="29">
        <v>0</v>
      </c>
      <c r="H18" s="29">
        <v>0</v>
      </c>
      <c r="I18" s="34">
        <f t="shared" si="0"/>
        <v>0</v>
      </c>
      <c r="J18" s="29">
        <v>0</v>
      </c>
      <c r="K18" s="29">
        <v>0</v>
      </c>
      <c r="L18" s="29">
        <v>0</v>
      </c>
      <c r="M18" s="29">
        <v>0</v>
      </c>
    </row>
    <row r="19" spans="1:13" ht="18.75" customHeight="1">
      <c r="A19" s="297" t="s">
        <v>261</v>
      </c>
      <c r="B19" s="298"/>
      <c r="C19" s="298"/>
      <c r="D19" s="299"/>
      <c r="E19" s="144">
        <v>2040</v>
      </c>
      <c r="F19" s="29">
        <v>0</v>
      </c>
      <c r="G19" s="29">
        <v>0</v>
      </c>
      <c r="H19" s="29">
        <v>0</v>
      </c>
      <c r="I19" s="34">
        <f t="shared" si="0"/>
        <v>0</v>
      </c>
      <c r="J19" s="29">
        <v>0</v>
      </c>
      <c r="K19" s="29">
        <v>0</v>
      </c>
      <c r="L19" s="29">
        <v>0</v>
      </c>
      <c r="M19" s="29">
        <v>0</v>
      </c>
    </row>
    <row r="20" spans="1:13" ht="18.75" customHeight="1">
      <c r="A20" s="297" t="s">
        <v>262</v>
      </c>
      <c r="B20" s="298"/>
      <c r="C20" s="298"/>
      <c r="D20" s="299"/>
      <c r="E20" s="144">
        <v>2050</v>
      </c>
      <c r="F20" s="29">
        <v>0</v>
      </c>
      <c r="G20" s="29">
        <v>0</v>
      </c>
      <c r="H20" s="29">
        <v>0</v>
      </c>
      <c r="I20" s="34">
        <f t="shared" si="0"/>
        <v>0</v>
      </c>
      <c r="J20" s="29">
        <v>0</v>
      </c>
      <c r="K20" s="29">
        <v>0</v>
      </c>
      <c r="L20" s="29">
        <v>0</v>
      </c>
      <c r="M20" s="29">
        <v>0</v>
      </c>
    </row>
    <row r="21" spans="1:13" ht="18.75" customHeight="1">
      <c r="A21" s="297" t="s">
        <v>263</v>
      </c>
      <c r="B21" s="298"/>
      <c r="C21" s="298"/>
      <c r="D21" s="299"/>
      <c r="E21" s="144">
        <v>2060</v>
      </c>
      <c r="F21" s="29">
        <v>0</v>
      </c>
      <c r="G21" s="29">
        <v>0</v>
      </c>
      <c r="H21" s="29">
        <v>0</v>
      </c>
      <c r="I21" s="34">
        <f t="shared" si="0"/>
        <v>0</v>
      </c>
      <c r="J21" s="29">
        <v>0</v>
      </c>
      <c r="K21" s="29">
        <v>0</v>
      </c>
      <c r="L21" s="29">
        <v>0</v>
      </c>
      <c r="M21" s="29">
        <v>0</v>
      </c>
    </row>
    <row r="22" spans="1:13" s="65" customFormat="1" ht="24.75" customHeight="1">
      <c r="A22" s="300" t="s">
        <v>264</v>
      </c>
      <c r="B22" s="301"/>
      <c r="C22" s="301"/>
      <c r="D22" s="302"/>
      <c r="E22" s="141">
        <v>2070</v>
      </c>
      <c r="F22" s="42">
        <f t="shared" ref="F22:M22" si="2">SUM(F8,F11:F12,F16:F17,F19:F21)</f>
        <v>-116</v>
      </c>
      <c r="G22" s="42">
        <f t="shared" si="2"/>
        <v>2006</v>
      </c>
      <c r="H22" s="42">
        <f>SUM(H8,H11:H12,H16:H17,H19:H21)</f>
        <v>-79</v>
      </c>
      <c r="I22" s="42">
        <f t="shared" si="2"/>
        <v>-54</v>
      </c>
      <c r="J22" s="42">
        <f t="shared" si="2"/>
        <v>-74</v>
      </c>
      <c r="K22" s="42">
        <f t="shared" si="2"/>
        <v>-66</v>
      </c>
      <c r="L22" s="42">
        <f t="shared" si="2"/>
        <v>-58</v>
      </c>
      <c r="M22" s="42">
        <f t="shared" si="2"/>
        <v>-54</v>
      </c>
    </row>
    <row r="23" spans="1:13" ht="27.75" customHeight="1">
      <c r="A23" s="303" t="s">
        <v>265</v>
      </c>
      <c r="B23" s="303"/>
      <c r="C23" s="303"/>
      <c r="D23" s="303"/>
      <c r="E23" s="303"/>
      <c r="F23" s="303"/>
      <c r="G23" s="303"/>
      <c r="H23" s="303"/>
      <c r="I23" s="303"/>
      <c r="J23" s="303"/>
      <c r="K23" s="303"/>
      <c r="L23" s="303"/>
      <c r="M23" s="303"/>
    </row>
    <row r="24" spans="1:13" ht="24.75" customHeight="1">
      <c r="A24" s="300" t="s">
        <v>266</v>
      </c>
      <c r="B24" s="301"/>
      <c r="C24" s="301"/>
      <c r="D24" s="302"/>
      <c r="E24" s="141">
        <v>2110</v>
      </c>
      <c r="F24" s="42">
        <f>SUM(F25:F32)</f>
        <v>0</v>
      </c>
      <c r="G24" s="42">
        <f>SUM(G25:G32)</f>
        <v>0</v>
      </c>
      <c r="H24" s="42">
        <f>SUM(H25:H32)</f>
        <v>0</v>
      </c>
      <c r="I24" s="44">
        <f t="shared" si="0"/>
        <v>0</v>
      </c>
      <c r="J24" s="42">
        <f>SUM(J25:J32)</f>
        <v>0</v>
      </c>
      <c r="K24" s="42">
        <f>SUM(K25:K32)</f>
        <v>0</v>
      </c>
      <c r="L24" s="42">
        <f>SUM(L25:L32)</f>
        <v>0</v>
      </c>
      <c r="M24" s="42">
        <f>SUM(M25:M32)</f>
        <v>0</v>
      </c>
    </row>
    <row r="25" spans="1:13" ht="18.75" customHeight="1">
      <c r="A25" s="304" t="s">
        <v>42</v>
      </c>
      <c r="B25" s="305"/>
      <c r="C25" s="305"/>
      <c r="D25" s="306"/>
      <c r="E25" s="144">
        <v>2111</v>
      </c>
      <c r="F25" s="29">
        <v>0</v>
      </c>
      <c r="G25" s="29">
        <v>0</v>
      </c>
      <c r="H25" s="29">
        <v>0</v>
      </c>
      <c r="I25" s="34">
        <f t="shared" si="0"/>
        <v>0</v>
      </c>
      <c r="J25" s="29"/>
      <c r="K25" s="29"/>
      <c r="L25" s="29"/>
      <c r="M25" s="29"/>
    </row>
    <row r="26" spans="1:13" ht="18.75" customHeight="1">
      <c r="A26" s="304" t="s">
        <v>43</v>
      </c>
      <c r="B26" s="305"/>
      <c r="C26" s="305"/>
      <c r="D26" s="306"/>
      <c r="E26" s="144">
        <v>2112</v>
      </c>
      <c r="F26" s="29">
        <v>0</v>
      </c>
      <c r="G26" s="29">
        <v>0</v>
      </c>
      <c r="H26" s="29">
        <v>0</v>
      </c>
      <c r="I26" s="34">
        <f t="shared" si="0"/>
        <v>0</v>
      </c>
      <c r="J26" s="29"/>
      <c r="K26" s="29"/>
      <c r="L26" s="29"/>
      <c r="M26" s="29"/>
    </row>
    <row r="27" spans="1:13" ht="18.75" customHeight="1">
      <c r="A27" s="297" t="s">
        <v>44</v>
      </c>
      <c r="B27" s="298"/>
      <c r="C27" s="298"/>
      <c r="D27" s="299"/>
      <c r="E27" s="17">
        <v>2113</v>
      </c>
      <c r="F27" s="29">
        <v>0</v>
      </c>
      <c r="G27" s="29">
        <v>0</v>
      </c>
      <c r="H27" s="29">
        <v>0</v>
      </c>
      <c r="I27" s="34">
        <f>SUM(J27:M27)</f>
        <v>0</v>
      </c>
      <c r="J27" s="29">
        <v>0</v>
      </c>
      <c r="K27" s="29">
        <v>0</v>
      </c>
      <c r="L27" s="29">
        <v>0</v>
      </c>
      <c r="M27" s="29">
        <v>0</v>
      </c>
    </row>
    <row r="28" spans="1:13" ht="18.75" customHeight="1">
      <c r="A28" s="297" t="s">
        <v>267</v>
      </c>
      <c r="B28" s="298"/>
      <c r="C28" s="298"/>
      <c r="D28" s="299"/>
      <c r="E28" s="17">
        <v>2114</v>
      </c>
      <c r="F28" s="29">
        <v>0</v>
      </c>
      <c r="G28" s="29">
        <v>0</v>
      </c>
      <c r="H28" s="29">
        <v>0</v>
      </c>
      <c r="I28" s="34">
        <f t="shared" si="0"/>
        <v>0</v>
      </c>
      <c r="J28" s="29"/>
      <c r="K28" s="29"/>
      <c r="L28" s="29"/>
      <c r="M28" s="29"/>
    </row>
    <row r="29" spans="1:13" ht="18.75" customHeight="1">
      <c r="A29" s="297" t="s">
        <v>268</v>
      </c>
      <c r="B29" s="298"/>
      <c r="C29" s="298"/>
      <c r="D29" s="299"/>
      <c r="E29" s="17">
        <v>2115</v>
      </c>
      <c r="F29" s="29">
        <v>0</v>
      </c>
      <c r="G29" s="29">
        <v>0</v>
      </c>
      <c r="H29" s="29">
        <v>0</v>
      </c>
      <c r="I29" s="34">
        <f t="shared" si="0"/>
        <v>0</v>
      </c>
      <c r="J29" s="29"/>
      <c r="K29" s="29"/>
      <c r="L29" s="29"/>
      <c r="M29" s="29"/>
    </row>
    <row r="30" spans="1:13" ht="18.75" customHeight="1">
      <c r="A30" s="297" t="s">
        <v>269</v>
      </c>
      <c r="B30" s="298"/>
      <c r="C30" s="298"/>
      <c r="D30" s="299"/>
      <c r="E30" s="17">
        <v>2116</v>
      </c>
      <c r="F30" s="29">
        <v>0</v>
      </c>
      <c r="G30" s="29">
        <v>0</v>
      </c>
      <c r="H30" s="29">
        <v>0</v>
      </c>
      <c r="I30" s="34">
        <f t="shared" si="0"/>
        <v>0</v>
      </c>
      <c r="J30" s="29"/>
      <c r="K30" s="29"/>
      <c r="L30" s="29"/>
      <c r="M30" s="29"/>
    </row>
    <row r="31" spans="1:13" ht="18.75" customHeight="1">
      <c r="A31" s="297" t="s">
        <v>270</v>
      </c>
      <c r="B31" s="298"/>
      <c r="C31" s="298"/>
      <c r="D31" s="299"/>
      <c r="E31" s="17">
        <v>2117</v>
      </c>
      <c r="F31" s="29">
        <v>0</v>
      </c>
      <c r="G31" s="29">
        <v>0</v>
      </c>
      <c r="H31" s="29">
        <v>0</v>
      </c>
      <c r="I31" s="34">
        <f t="shared" si="0"/>
        <v>0</v>
      </c>
      <c r="J31" s="29"/>
      <c r="K31" s="29"/>
      <c r="L31" s="29"/>
      <c r="M31" s="29"/>
    </row>
    <row r="32" spans="1:13" ht="18.75" customHeight="1">
      <c r="A32" s="297" t="s">
        <v>271</v>
      </c>
      <c r="B32" s="298"/>
      <c r="C32" s="298"/>
      <c r="D32" s="299"/>
      <c r="E32" s="17">
        <v>2118</v>
      </c>
      <c r="F32" s="29">
        <v>0</v>
      </c>
      <c r="G32" s="29">
        <v>0</v>
      </c>
      <c r="H32" s="29">
        <v>0</v>
      </c>
      <c r="I32" s="34">
        <f t="shared" si="0"/>
        <v>0</v>
      </c>
      <c r="J32" s="29"/>
      <c r="K32" s="29"/>
      <c r="L32" s="29"/>
      <c r="M32" s="29"/>
    </row>
    <row r="33" spans="1:13" ht="24" customHeight="1">
      <c r="A33" s="300" t="s">
        <v>272</v>
      </c>
      <c r="B33" s="301"/>
      <c r="C33" s="301"/>
      <c r="D33" s="302"/>
      <c r="E33" s="39">
        <v>2120</v>
      </c>
      <c r="F33" s="42">
        <f>SUM(F34:F38)</f>
        <v>4997</v>
      </c>
      <c r="G33" s="42">
        <f t="shared" ref="G33:J33" si="3">SUM(G34:G38)</f>
        <v>5408</v>
      </c>
      <c r="H33" s="42">
        <f t="shared" si="3"/>
        <v>6268</v>
      </c>
      <c r="I33" s="44">
        <f>SUM(J33:M33)</f>
        <v>6998</v>
      </c>
      <c r="J33" s="42">
        <f t="shared" si="3"/>
        <v>1716</v>
      </c>
      <c r="K33" s="42">
        <f t="shared" ref="K33" si="4">SUM(K34:K38)</f>
        <v>1778</v>
      </c>
      <c r="L33" s="42">
        <f t="shared" ref="L33" si="5">SUM(L34:L38)</f>
        <v>1781</v>
      </c>
      <c r="M33" s="42">
        <f t="shared" ref="M33" si="6">SUM(M34:M38)</f>
        <v>1723</v>
      </c>
    </row>
    <row r="34" spans="1:13" ht="18.600000000000001" customHeight="1">
      <c r="A34" s="297" t="s">
        <v>270</v>
      </c>
      <c r="B34" s="298"/>
      <c r="C34" s="298"/>
      <c r="D34" s="299"/>
      <c r="E34" s="17">
        <v>2121</v>
      </c>
      <c r="F34" s="29">
        <v>4917</v>
      </c>
      <c r="G34" s="29">
        <v>5313</v>
      </c>
      <c r="H34" s="29">
        <v>6260</v>
      </c>
      <c r="I34" s="34">
        <f t="shared" si="0"/>
        <v>6985</v>
      </c>
      <c r="J34" s="29">
        <v>1714</v>
      </c>
      <c r="K34" s="29">
        <v>1774</v>
      </c>
      <c r="L34" s="29">
        <v>1777</v>
      </c>
      <c r="M34" s="29">
        <v>1720</v>
      </c>
    </row>
    <row r="35" spans="1:13" ht="18.600000000000001" customHeight="1">
      <c r="A35" s="297" t="s">
        <v>273</v>
      </c>
      <c r="B35" s="298"/>
      <c r="C35" s="298"/>
      <c r="D35" s="299"/>
      <c r="E35" s="17">
        <v>2122</v>
      </c>
      <c r="F35" s="29">
        <v>80</v>
      </c>
      <c r="G35" s="29">
        <v>84</v>
      </c>
      <c r="H35" s="29">
        <v>0</v>
      </c>
      <c r="I35" s="34">
        <f t="shared" si="0"/>
        <v>0</v>
      </c>
      <c r="J35" s="29">
        <v>0</v>
      </c>
      <c r="K35" s="29">
        <v>0</v>
      </c>
      <c r="L35" s="29">
        <v>0</v>
      </c>
      <c r="M35" s="29">
        <v>0</v>
      </c>
    </row>
    <row r="36" spans="1:13" ht="18.600000000000001" customHeight="1">
      <c r="A36" s="297" t="s">
        <v>274</v>
      </c>
      <c r="B36" s="298"/>
      <c r="C36" s="298"/>
      <c r="D36" s="299"/>
      <c r="E36" s="17">
        <v>2123</v>
      </c>
      <c r="F36" s="29">
        <v>0</v>
      </c>
      <c r="G36" s="29">
        <v>0</v>
      </c>
      <c r="H36" s="29">
        <v>0</v>
      </c>
      <c r="I36" s="34">
        <f t="shared" si="0"/>
        <v>0</v>
      </c>
      <c r="J36" s="29">
        <v>0</v>
      </c>
      <c r="K36" s="29">
        <v>0</v>
      </c>
      <c r="L36" s="29">
        <v>0</v>
      </c>
      <c r="M36" s="29">
        <v>0</v>
      </c>
    </row>
    <row r="37" spans="1:13" ht="18.600000000000001" customHeight="1">
      <c r="A37" s="297" t="s">
        <v>42</v>
      </c>
      <c r="B37" s="298"/>
      <c r="C37" s="298"/>
      <c r="D37" s="299"/>
      <c r="E37" s="17">
        <v>2124</v>
      </c>
      <c r="F37" s="29">
        <v>0</v>
      </c>
      <c r="G37" s="29">
        <v>6</v>
      </c>
      <c r="H37" s="29">
        <f>-'I.Фін результат'!E90</f>
        <v>8</v>
      </c>
      <c r="I37" s="34">
        <f t="shared" si="0"/>
        <v>7</v>
      </c>
      <c r="J37" s="29">
        <f>ROUND('I.Фін результат'!G89*0.18,0)</f>
        <v>1</v>
      </c>
      <c r="K37" s="29">
        <f>ROUND('I.Фін результат'!H89*0.18,0)</f>
        <v>2</v>
      </c>
      <c r="L37" s="29">
        <f>ROUND('I.Фін результат'!I89*0.18,0)</f>
        <v>2</v>
      </c>
      <c r="M37" s="29">
        <f>ROUND('I.Фін результат'!J89*0.18,0)</f>
        <v>2</v>
      </c>
    </row>
    <row r="38" spans="1:13" ht="18.600000000000001" customHeight="1">
      <c r="A38" s="297" t="s">
        <v>462</v>
      </c>
      <c r="B38" s="298"/>
      <c r="C38" s="298"/>
      <c r="D38" s="299"/>
      <c r="E38" s="17">
        <v>2125</v>
      </c>
      <c r="F38" s="29"/>
      <c r="G38" s="29">
        <v>5</v>
      </c>
      <c r="H38" s="29">
        <v>0</v>
      </c>
      <c r="I38" s="34">
        <f t="shared" si="0"/>
        <v>6</v>
      </c>
      <c r="J38" s="29">
        <f>-J13</f>
        <v>1</v>
      </c>
      <c r="K38" s="29">
        <f t="shared" ref="K38:M38" si="7">-K13</f>
        <v>2</v>
      </c>
      <c r="L38" s="29">
        <f t="shared" si="7"/>
        <v>2</v>
      </c>
      <c r="M38" s="29">
        <f t="shared" si="7"/>
        <v>1</v>
      </c>
    </row>
    <row r="39" spans="1:13" ht="24" customHeight="1">
      <c r="A39" s="300" t="s">
        <v>275</v>
      </c>
      <c r="B39" s="301"/>
      <c r="C39" s="301"/>
      <c r="D39" s="302"/>
      <c r="E39" s="39">
        <v>2130</v>
      </c>
      <c r="F39" s="42">
        <f>SUM(F40:F45)</f>
        <v>7575</v>
      </c>
      <c r="G39" s="42">
        <f>SUM(G40:G45)</f>
        <v>8219</v>
      </c>
      <c r="H39" s="42">
        <f>SUM(H40:H45)</f>
        <v>10162</v>
      </c>
      <c r="I39" s="44">
        <f>SUM(J39:M39)</f>
        <v>11346</v>
      </c>
      <c r="J39" s="42">
        <f>SUM(J40:J45)</f>
        <v>2781</v>
      </c>
      <c r="K39" s="42">
        <f t="shared" ref="K39" si="8">SUM(K40:K45)</f>
        <v>2877</v>
      </c>
      <c r="L39" s="42">
        <f t="shared" ref="L39" si="9">SUM(L40:L45)</f>
        <v>2896</v>
      </c>
      <c r="M39" s="42">
        <f t="shared" ref="M39" si="10">SUM(M40:M45)</f>
        <v>2792</v>
      </c>
    </row>
    <row r="40" spans="1:13" ht="18.75" customHeight="1">
      <c r="A40" s="297" t="s">
        <v>45</v>
      </c>
      <c r="B40" s="298"/>
      <c r="C40" s="298"/>
      <c r="D40" s="299"/>
      <c r="E40" s="17">
        <v>2131</v>
      </c>
      <c r="F40" s="29"/>
      <c r="G40" s="29">
        <v>0</v>
      </c>
      <c r="H40" s="29">
        <v>0</v>
      </c>
      <c r="I40" s="34">
        <f>SUM(J40:M40)</f>
        <v>0</v>
      </c>
      <c r="J40" s="29"/>
      <c r="K40" s="29"/>
      <c r="L40" s="29"/>
      <c r="M40" s="29"/>
    </row>
    <row r="41" spans="1:13" ht="41.25" customHeight="1">
      <c r="A41" s="297" t="s">
        <v>46</v>
      </c>
      <c r="B41" s="298"/>
      <c r="C41" s="298"/>
      <c r="D41" s="299"/>
      <c r="E41" s="17">
        <v>2132</v>
      </c>
      <c r="F41" s="29"/>
      <c r="G41" s="29">
        <v>0</v>
      </c>
      <c r="H41" s="29">
        <v>0</v>
      </c>
      <c r="I41" s="34">
        <f t="shared" si="0"/>
        <v>0</v>
      </c>
      <c r="J41" s="29"/>
      <c r="K41" s="29"/>
      <c r="L41" s="29"/>
      <c r="M41" s="29"/>
    </row>
    <row r="42" spans="1:13" ht="18.75" customHeight="1">
      <c r="A42" s="297" t="s">
        <v>276</v>
      </c>
      <c r="B42" s="298"/>
      <c r="C42" s="298"/>
      <c r="D42" s="299"/>
      <c r="E42" s="17">
        <v>2133</v>
      </c>
      <c r="F42" s="29"/>
      <c r="G42" s="29">
        <v>0</v>
      </c>
      <c r="H42" s="29">
        <v>0</v>
      </c>
      <c r="I42" s="34">
        <f t="shared" si="0"/>
        <v>0</v>
      </c>
      <c r="J42" s="29"/>
      <c r="K42" s="29"/>
      <c r="L42" s="29"/>
      <c r="M42" s="29"/>
    </row>
    <row r="43" spans="1:13" ht="18.75" customHeight="1">
      <c r="A43" s="297" t="s">
        <v>277</v>
      </c>
      <c r="B43" s="298"/>
      <c r="C43" s="298"/>
      <c r="D43" s="299"/>
      <c r="E43" s="17">
        <v>2134</v>
      </c>
      <c r="F43" s="29">
        <v>5536</v>
      </c>
      <c r="G43" s="29">
        <v>6048</v>
      </c>
      <c r="H43" s="29">
        <f>'I.Фін результат'!E106</f>
        <v>7057</v>
      </c>
      <c r="I43" s="34">
        <f t="shared" si="0"/>
        <v>7873</v>
      </c>
      <c r="J43" s="29">
        <f>'I.Фін результат'!G106</f>
        <v>1930</v>
      </c>
      <c r="K43" s="29">
        <f>'I.Фін результат'!H106</f>
        <v>2001</v>
      </c>
      <c r="L43" s="29">
        <f>'I.Фін результат'!I106</f>
        <v>2004</v>
      </c>
      <c r="M43" s="29">
        <f>'I.Фін результат'!J106</f>
        <v>1938</v>
      </c>
    </row>
    <row r="44" spans="1:13" ht="18.75" customHeight="1">
      <c r="A44" s="297" t="s">
        <v>463</v>
      </c>
      <c r="B44" s="298"/>
      <c r="C44" s="298"/>
      <c r="D44" s="299"/>
      <c r="E44" s="17">
        <v>2135</v>
      </c>
      <c r="F44" s="29">
        <v>1369</v>
      </c>
      <c r="G44" s="29">
        <v>1476</v>
      </c>
      <c r="H44" s="29">
        <v>1739</v>
      </c>
      <c r="I44" s="34">
        <f t="shared" si="0"/>
        <v>1941</v>
      </c>
      <c r="J44" s="29">
        <v>476</v>
      </c>
      <c r="K44" s="29">
        <v>493</v>
      </c>
      <c r="L44" s="29">
        <v>494</v>
      </c>
      <c r="M44" s="29">
        <v>478</v>
      </c>
    </row>
    <row r="45" spans="1:13" ht="18.75" customHeight="1">
      <c r="A45" s="297" t="s">
        <v>464</v>
      </c>
      <c r="B45" s="298"/>
      <c r="C45" s="298"/>
      <c r="D45" s="299"/>
      <c r="E45" s="17">
        <v>2136</v>
      </c>
      <c r="F45" s="29">
        <v>670</v>
      </c>
      <c r="G45" s="29">
        <v>695</v>
      </c>
      <c r="H45" s="29">
        <v>1366</v>
      </c>
      <c r="I45" s="34">
        <f t="shared" si="0"/>
        <v>1532</v>
      </c>
      <c r="J45" s="29">
        <v>375</v>
      </c>
      <c r="K45" s="29">
        <v>383</v>
      </c>
      <c r="L45" s="29">
        <v>398</v>
      </c>
      <c r="M45" s="29">
        <v>376</v>
      </c>
    </row>
    <row r="46" spans="1:13" ht="18.75" customHeight="1">
      <c r="A46" s="300" t="s">
        <v>278</v>
      </c>
      <c r="B46" s="301"/>
      <c r="C46" s="301"/>
      <c r="D46" s="302"/>
      <c r="E46" s="39">
        <v>2140</v>
      </c>
      <c r="F46" s="42">
        <f>SUM(F47,F48)</f>
        <v>0</v>
      </c>
      <c r="G46" s="42">
        <f>SUM(G47,G48)</f>
        <v>0</v>
      </c>
      <c r="H46" s="42">
        <f>SUM(H47,H48)</f>
        <v>0</v>
      </c>
      <c r="I46" s="44">
        <f t="shared" si="0"/>
        <v>0</v>
      </c>
      <c r="J46" s="42">
        <v>0</v>
      </c>
      <c r="K46" s="42">
        <v>0</v>
      </c>
      <c r="L46" s="42">
        <v>0</v>
      </c>
      <c r="M46" s="42">
        <v>0</v>
      </c>
    </row>
    <row r="47" spans="1:13" ht="37.5" customHeight="1">
      <c r="A47" s="297" t="s">
        <v>279</v>
      </c>
      <c r="B47" s="298"/>
      <c r="C47" s="298"/>
      <c r="D47" s="299"/>
      <c r="E47" s="17">
        <v>2141</v>
      </c>
      <c r="F47" s="29"/>
      <c r="G47" s="29"/>
      <c r="H47" s="29"/>
      <c r="I47" s="34">
        <f t="shared" si="0"/>
        <v>0</v>
      </c>
      <c r="J47" s="29"/>
      <c r="K47" s="29"/>
      <c r="L47" s="29"/>
      <c r="M47" s="29"/>
    </row>
    <row r="48" spans="1:13" ht="18.75" customHeight="1">
      <c r="A48" s="297" t="s">
        <v>280</v>
      </c>
      <c r="B48" s="298"/>
      <c r="C48" s="298"/>
      <c r="D48" s="299"/>
      <c r="E48" s="17">
        <v>2142</v>
      </c>
      <c r="F48" s="29"/>
      <c r="G48" s="29"/>
      <c r="H48" s="29"/>
      <c r="I48" s="34">
        <f t="shared" si="0"/>
        <v>0</v>
      </c>
      <c r="J48" s="29"/>
      <c r="K48" s="29"/>
      <c r="L48" s="29"/>
      <c r="M48" s="29"/>
    </row>
    <row r="49" spans="1:13" ht="26.25" customHeight="1">
      <c r="A49" s="300" t="s">
        <v>47</v>
      </c>
      <c r="B49" s="301"/>
      <c r="C49" s="301"/>
      <c r="D49" s="302"/>
      <c r="E49" s="39">
        <v>2200</v>
      </c>
      <c r="F49" s="42">
        <f>SUM(F24,F33,F39,F46)</f>
        <v>12572</v>
      </c>
      <c r="G49" s="42">
        <f>SUM(G24,G33,G39,G46)</f>
        <v>13627</v>
      </c>
      <c r="H49" s="42">
        <f>SUM(H24,H33,H39,H46)</f>
        <v>16430</v>
      </c>
      <c r="I49" s="44">
        <f>SUM(J49:M49)</f>
        <v>18344</v>
      </c>
      <c r="J49" s="42">
        <f>SUM(J24,J33,J39,J46)</f>
        <v>4497</v>
      </c>
      <c r="K49" s="42">
        <f>SUM(K24,K33,K39,K46)</f>
        <v>4655</v>
      </c>
      <c r="L49" s="42">
        <f>SUM(L24,L33,L39,L46)</f>
        <v>4677</v>
      </c>
      <c r="M49" s="42">
        <f>SUM(M24,M33,M39,M46)</f>
        <v>4515</v>
      </c>
    </row>
    <row r="50" spans="1:13" ht="15" customHeight="1">
      <c r="A50" s="58"/>
      <c r="B50" s="58"/>
      <c r="C50" s="58"/>
      <c r="D50" s="58"/>
      <c r="E50" s="57"/>
      <c r="F50" s="59"/>
      <c r="G50" s="60"/>
      <c r="H50" s="60"/>
      <c r="I50" s="59"/>
      <c r="J50" s="60"/>
      <c r="K50" s="60"/>
      <c r="L50" s="60"/>
      <c r="M50" s="60"/>
    </row>
    <row r="51" spans="1:13" ht="11.25" customHeight="1">
      <c r="A51" s="58"/>
      <c r="B51" s="58"/>
      <c r="C51" s="58"/>
      <c r="D51" s="58"/>
      <c r="E51" s="57"/>
      <c r="F51" s="59"/>
      <c r="G51" s="60"/>
      <c r="H51" s="60"/>
      <c r="I51" s="59"/>
      <c r="J51" s="60"/>
      <c r="K51" s="60"/>
      <c r="L51" s="60"/>
      <c r="M51" s="60"/>
    </row>
    <row r="52" spans="1:13" ht="11.25" customHeight="1">
      <c r="A52" s="58"/>
      <c r="B52" s="58"/>
      <c r="C52" s="58"/>
      <c r="D52" s="58"/>
      <c r="E52" s="57"/>
      <c r="F52" s="59"/>
      <c r="G52" s="60"/>
      <c r="H52" s="60"/>
      <c r="I52" s="59"/>
      <c r="J52" s="60"/>
      <c r="K52" s="60"/>
      <c r="L52" s="60"/>
      <c r="M52" s="60"/>
    </row>
    <row r="53" spans="1:13" s="191" customFormat="1" ht="18.75" customHeight="1">
      <c r="A53" s="195" t="s">
        <v>445</v>
      </c>
      <c r="B53" s="99"/>
      <c r="C53" s="219"/>
      <c r="D53" s="274"/>
      <c r="E53" s="274"/>
      <c r="F53" s="274"/>
      <c r="G53" s="98"/>
      <c r="H53" s="226" t="s">
        <v>446</v>
      </c>
      <c r="I53" s="226"/>
      <c r="J53" s="226"/>
    </row>
  </sheetData>
  <mergeCells count="54">
    <mergeCell ref="A31:D31"/>
    <mergeCell ref="A32:D32"/>
    <mergeCell ref="A26:D26"/>
    <mergeCell ref="A10:D10"/>
    <mergeCell ref="A33:D33"/>
    <mergeCell ref="A34:D34"/>
    <mergeCell ref="A35:D35"/>
    <mergeCell ref="A36:D36"/>
    <mergeCell ref="A37:D37"/>
    <mergeCell ref="A48:D48"/>
    <mergeCell ref="A40:D40"/>
    <mergeCell ref="A17:D17"/>
    <mergeCell ref="A6:D6"/>
    <mergeCell ref="A8:D8"/>
    <mergeCell ref="A9:D9"/>
    <mergeCell ref="A12:D12"/>
    <mergeCell ref="A39:D39"/>
    <mergeCell ref="A27:D27"/>
    <mergeCell ref="A28:D28"/>
    <mergeCell ref="A13:D13"/>
    <mergeCell ref="A11:D11"/>
    <mergeCell ref="A29:D29"/>
    <mergeCell ref="A30:D30"/>
    <mergeCell ref="A25:D25"/>
    <mergeCell ref="A38:D38"/>
    <mergeCell ref="A2:M2"/>
    <mergeCell ref="E4:E5"/>
    <mergeCell ref="F4:F5"/>
    <mergeCell ref="G4:G5"/>
    <mergeCell ref="H4:H5"/>
    <mergeCell ref="I4:I5"/>
    <mergeCell ref="J4:M4"/>
    <mergeCell ref="A4:D5"/>
    <mergeCell ref="A18:D18"/>
    <mergeCell ref="A7:M7"/>
    <mergeCell ref="A14:D14"/>
    <mergeCell ref="A15:D15"/>
    <mergeCell ref="A16:D16"/>
    <mergeCell ref="C53:F53"/>
    <mergeCell ref="H53:J53"/>
    <mergeCell ref="A19:D19"/>
    <mergeCell ref="A20:D20"/>
    <mergeCell ref="A21:D21"/>
    <mergeCell ref="A22:D22"/>
    <mergeCell ref="A24:D24"/>
    <mergeCell ref="A23:M23"/>
    <mergeCell ref="A49:D49"/>
    <mergeCell ref="A41:D41"/>
    <mergeCell ref="A42:D42"/>
    <mergeCell ref="A43:D43"/>
    <mergeCell ref="A44:D44"/>
    <mergeCell ref="A46:D46"/>
    <mergeCell ref="A47:D47"/>
    <mergeCell ref="A45:D45"/>
  </mergeCells>
  <printOptions horizontalCentered="1"/>
  <pageMargins left="0.98425196850393704" right="0.39370078740157483" top="0.78740157480314965" bottom="0.55118110236220474" header="0.51181102362204722" footer="0.31496062992125984"/>
  <pageSetup paperSize="9" scale="46" firstPageNumber="7" orientation="landscape" useFirstPageNumber="1" r:id="rId1"/>
  <headerFooter>
    <oddHeader>&amp;R&amp;P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86"/>
  <sheetViews>
    <sheetView zoomScale="55" zoomScaleNormal="55" zoomScaleSheetLayoutView="56" workbookViewId="0">
      <selection activeCell="J32" sqref="J32"/>
    </sheetView>
  </sheetViews>
  <sheetFormatPr defaultRowHeight="12.75"/>
  <cols>
    <col min="1" max="1" width="99.42578125" customWidth="1"/>
    <col min="2" max="2" width="13.28515625" customWidth="1"/>
    <col min="3" max="10" width="15.42578125" customWidth="1"/>
  </cols>
  <sheetData>
    <row r="1" spans="1:10" ht="42" customHeight="1">
      <c r="A1" s="332" t="s">
        <v>281</v>
      </c>
      <c r="B1" s="332"/>
      <c r="C1" s="332"/>
      <c r="D1" s="332"/>
      <c r="E1" s="332"/>
      <c r="F1" s="332"/>
      <c r="G1" s="332"/>
      <c r="H1" s="332"/>
      <c r="I1" s="332"/>
      <c r="J1" s="332"/>
    </row>
    <row r="2" spans="1:10" ht="18.75">
      <c r="A2" s="159"/>
      <c r="B2" s="159"/>
      <c r="C2" s="159"/>
      <c r="D2" s="159"/>
      <c r="E2" s="159"/>
      <c r="F2" s="159"/>
      <c r="G2" s="159"/>
      <c r="H2" s="159"/>
      <c r="I2" s="159"/>
      <c r="J2" s="159"/>
    </row>
    <row r="3" spans="1:10" ht="41.25" customHeight="1">
      <c r="A3" s="333" t="s">
        <v>23</v>
      </c>
      <c r="B3" s="309" t="s">
        <v>282</v>
      </c>
      <c r="C3" s="309" t="s">
        <v>248</v>
      </c>
      <c r="D3" s="309" t="s">
        <v>249</v>
      </c>
      <c r="E3" s="309" t="s">
        <v>27</v>
      </c>
      <c r="F3" s="241" t="s">
        <v>283</v>
      </c>
      <c r="G3" s="241" t="s">
        <v>164</v>
      </c>
      <c r="H3" s="241"/>
      <c r="I3" s="241"/>
      <c r="J3" s="241"/>
    </row>
    <row r="4" spans="1:10" ht="45.75" customHeight="1">
      <c r="A4" s="334"/>
      <c r="B4" s="309"/>
      <c r="C4" s="309"/>
      <c r="D4" s="309"/>
      <c r="E4" s="309"/>
      <c r="F4" s="241"/>
      <c r="G4" s="155" t="s">
        <v>166</v>
      </c>
      <c r="H4" s="155" t="s">
        <v>167</v>
      </c>
      <c r="I4" s="155" t="s">
        <v>168</v>
      </c>
      <c r="J4" s="155" t="s">
        <v>169</v>
      </c>
    </row>
    <row r="5" spans="1:10" ht="18.75" customHeight="1">
      <c r="A5" s="140">
        <v>1</v>
      </c>
      <c r="B5" s="155">
        <v>2</v>
      </c>
      <c r="C5" s="155">
        <v>3</v>
      </c>
      <c r="D5" s="155">
        <v>4</v>
      </c>
      <c r="E5" s="155">
        <v>5</v>
      </c>
      <c r="F5" s="155">
        <v>6</v>
      </c>
      <c r="G5" s="155">
        <v>7</v>
      </c>
      <c r="H5" s="155">
        <v>8</v>
      </c>
      <c r="I5" s="155">
        <v>9</v>
      </c>
      <c r="J5" s="155">
        <v>10</v>
      </c>
    </row>
    <row r="6" spans="1:10" ht="28.5" customHeight="1">
      <c r="A6" s="157" t="s">
        <v>284</v>
      </c>
      <c r="B6" s="158"/>
      <c r="C6" s="328"/>
      <c r="D6" s="328"/>
      <c r="E6" s="328"/>
      <c r="F6" s="328"/>
      <c r="G6" s="328"/>
      <c r="H6" s="328"/>
      <c r="I6" s="328"/>
      <c r="J6" s="328"/>
    </row>
    <row r="7" spans="1:10" ht="18.75" customHeight="1">
      <c r="A7" s="68" t="s">
        <v>285</v>
      </c>
      <c r="B7" s="72">
        <v>3000</v>
      </c>
      <c r="C7" s="42">
        <f>SUM(C8:C9,C11,C14:C15,C19)</f>
        <v>61471</v>
      </c>
      <c r="D7" s="42">
        <f>SUM(D8:D9,D11,D14:D15,D19)</f>
        <v>69486</v>
      </c>
      <c r="E7" s="42">
        <f>SUM(E8:E9,E11,E14:E15,E19)</f>
        <v>76175</v>
      </c>
      <c r="F7" s="44">
        <f>SUM(G7:J7)</f>
        <v>85793</v>
      </c>
      <c r="G7" s="42">
        <f>SUM(G8:G9,G11,G14:G15,G19)</f>
        <v>20266</v>
      </c>
      <c r="H7" s="42">
        <f>SUM(H8:H9,H11,H14:H15,H19)</f>
        <v>22170</v>
      </c>
      <c r="I7" s="42">
        <f>SUM(I8:I9,I11,I14:I15,I19)</f>
        <v>22211</v>
      </c>
      <c r="J7" s="42">
        <f>SUM(J8:J9,J11,J14:J15,J19)</f>
        <v>21146</v>
      </c>
    </row>
    <row r="8" spans="1:10" ht="18.75" customHeight="1">
      <c r="A8" s="5" t="s">
        <v>286</v>
      </c>
      <c r="B8" s="6">
        <v>3010</v>
      </c>
      <c r="C8" s="29">
        <v>22492</v>
      </c>
      <c r="D8" s="29">
        <v>26820</v>
      </c>
      <c r="E8" s="29">
        <v>33521</v>
      </c>
      <c r="F8" s="34">
        <f t="shared" ref="F8:F73" si="0">SUM(G8:J8)</f>
        <v>39910</v>
      </c>
      <c r="G8" s="29">
        <v>10212</v>
      </c>
      <c r="H8" s="29">
        <v>9697</v>
      </c>
      <c r="I8" s="29">
        <v>9892</v>
      </c>
      <c r="J8" s="29">
        <v>10109</v>
      </c>
    </row>
    <row r="9" spans="1:10" ht="18.75" customHeight="1">
      <c r="A9" s="5" t="s">
        <v>287</v>
      </c>
      <c r="B9" s="6">
        <v>3020</v>
      </c>
      <c r="C9" s="29">
        <v>0</v>
      </c>
      <c r="D9" s="29">
        <v>0</v>
      </c>
      <c r="E9" s="29"/>
      <c r="F9" s="34">
        <f t="shared" si="0"/>
        <v>0</v>
      </c>
      <c r="G9" s="29"/>
      <c r="H9" s="29"/>
      <c r="I9" s="29"/>
      <c r="J9" s="29"/>
    </row>
    <row r="10" spans="1:10" ht="18.75" customHeight="1">
      <c r="A10" s="5" t="s">
        <v>288</v>
      </c>
      <c r="B10" s="6">
        <v>3030</v>
      </c>
      <c r="C10" s="29">
        <v>0</v>
      </c>
      <c r="D10" s="29">
        <v>0</v>
      </c>
      <c r="E10" s="29"/>
      <c r="F10" s="34">
        <f t="shared" si="0"/>
        <v>0</v>
      </c>
      <c r="G10" s="29"/>
      <c r="H10" s="29"/>
      <c r="I10" s="29"/>
      <c r="J10" s="29"/>
    </row>
    <row r="11" spans="1:10" ht="18.75" customHeight="1">
      <c r="A11" s="5" t="s">
        <v>289</v>
      </c>
      <c r="B11" s="6">
        <v>3040</v>
      </c>
      <c r="C11" s="29">
        <v>38110</v>
      </c>
      <c r="D11" s="29">
        <v>41772</v>
      </c>
      <c r="E11" s="29">
        <v>41874</v>
      </c>
      <c r="F11" s="34">
        <f t="shared" si="0"/>
        <v>44977</v>
      </c>
      <c r="G11" s="29">
        <v>9725</v>
      </c>
      <c r="H11" s="29">
        <v>12251</v>
      </c>
      <c r="I11" s="29">
        <v>12196</v>
      </c>
      <c r="J11" s="29">
        <v>10805</v>
      </c>
    </row>
    <row r="12" spans="1:10" ht="18.75" customHeight="1">
      <c r="A12" s="5" t="s">
        <v>290</v>
      </c>
      <c r="B12" s="6">
        <v>3041</v>
      </c>
      <c r="C12" s="29">
        <v>38079</v>
      </c>
      <c r="D12" s="29">
        <v>41772</v>
      </c>
      <c r="E12" s="29">
        <v>41874</v>
      </c>
      <c r="F12" s="34">
        <f t="shared" si="0"/>
        <v>44977</v>
      </c>
      <c r="G12" s="29">
        <v>9725</v>
      </c>
      <c r="H12" s="29">
        <v>12251</v>
      </c>
      <c r="I12" s="29">
        <v>12196</v>
      </c>
      <c r="J12" s="29">
        <v>10805</v>
      </c>
    </row>
    <row r="13" spans="1:10" ht="18.75" customHeight="1">
      <c r="A13" s="5" t="s">
        <v>291</v>
      </c>
      <c r="B13" s="6">
        <v>3042</v>
      </c>
      <c r="C13" s="29">
        <v>31</v>
      </c>
      <c r="D13" s="29"/>
      <c r="E13" s="29"/>
      <c r="F13" s="34">
        <f t="shared" si="0"/>
        <v>0</v>
      </c>
      <c r="G13" s="29"/>
      <c r="H13" s="29"/>
      <c r="I13" s="29"/>
      <c r="J13" s="29"/>
    </row>
    <row r="14" spans="1:10" ht="18.75" customHeight="1">
      <c r="A14" s="5" t="s">
        <v>292</v>
      </c>
      <c r="B14" s="6">
        <v>3050</v>
      </c>
      <c r="C14" s="29">
        <v>0</v>
      </c>
      <c r="D14" s="29"/>
      <c r="E14" s="29"/>
      <c r="F14" s="34">
        <f t="shared" si="0"/>
        <v>0</v>
      </c>
      <c r="G14" s="29"/>
      <c r="H14" s="29"/>
      <c r="I14" s="29"/>
      <c r="J14" s="29"/>
    </row>
    <row r="15" spans="1:10" ht="18.75" customHeight="1">
      <c r="A15" s="5" t="s">
        <v>293</v>
      </c>
      <c r="B15" s="6">
        <v>3060</v>
      </c>
      <c r="C15" s="34">
        <f>SUM(C16:C18)</f>
        <v>0</v>
      </c>
      <c r="D15" s="34">
        <f>SUM(D16:D18)</f>
        <v>0</v>
      </c>
      <c r="E15" s="34">
        <f>SUM(E16:E18)</f>
        <v>0</v>
      </c>
      <c r="F15" s="34">
        <f t="shared" si="0"/>
        <v>0</v>
      </c>
      <c r="G15" s="34">
        <f>SUM(G16:G18)</f>
        <v>0</v>
      </c>
      <c r="H15" s="34">
        <f>SUM(H16:H18)</f>
        <v>0</v>
      </c>
      <c r="I15" s="34">
        <f>SUM(I16:I18)</f>
        <v>0</v>
      </c>
      <c r="J15" s="34">
        <f>SUM(J16:J18)</f>
        <v>0</v>
      </c>
    </row>
    <row r="16" spans="1:10" ht="18.75" customHeight="1">
      <c r="A16" s="5" t="s">
        <v>294</v>
      </c>
      <c r="B16" s="144">
        <v>3061</v>
      </c>
      <c r="C16" s="29"/>
      <c r="D16" s="29"/>
      <c r="E16" s="29"/>
      <c r="F16" s="34">
        <f t="shared" si="0"/>
        <v>0</v>
      </c>
      <c r="G16" s="29"/>
      <c r="H16" s="29"/>
      <c r="I16" s="29"/>
      <c r="J16" s="29"/>
    </row>
    <row r="17" spans="1:10" ht="18.75" customHeight="1">
      <c r="A17" s="5" t="s">
        <v>295</v>
      </c>
      <c r="B17" s="144">
        <v>3062</v>
      </c>
      <c r="C17" s="29"/>
      <c r="D17" s="29"/>
      <c r="E17" s="29"/>
      <c r="F17" s="34">
        <f t="shared" si="0"/>
        <v>0</v>
      </c>
      <c r="G17" s="29"/>
      <c r="H17" s="29"/>
      <c r="I17" s="29"/>
      <c r="J17" s="29"/>
    </row>
    <row r="18" spans="1:10" ht="18.75" customHeight="1">
      <c r="A18" s="5" t="s">
        <v>296</v>
      </c>
      <c r="B18" s="144">
        <v>3063</v>
      </c>
      <c r="C18" s="29"/>
      <c r="D18" s="29"/>
      <c r="E18" s="29"/>
      <c r="F18" s="34">
        <f t="shared" si="0"/>
        <v>0</v>
      </c>
      <c r="G18" s="29"/>
      <c r="H18" s="29"/>
      <c r="I18" s="29"/>
      <c r="J18" s="29"/>
    </row>
    <row r="19" spans="1:10" ht="18.75" customHeight="1">
      <c r="A19" s="5" t="s">
        <v>297</v>
      </c>
      <c r="B19" s="6">
        <v>3070</v>
      </c>
      <c r="C19" s="29">
        <v>869</v>
      </c>
      <c r="D19" s="29">
        <v>894</v>
      </c>
      <c r="E19" s="29">
        <v>780</v>
      </c>
      <c r="F19" s="34">
        <f t="shared" si="0"/>
        <v>906</v>
      </c>
      <c r="G19" s="29">
        <v>329</v>
      </c>
      <c r="H19" s="29">
        <v>222</v>
      </c>
      <c r="I19" s="29">
        <v>123</v>
      </c>
      <c r="J19" s="29">
        <v>232</v>
      </c>
    </row>
    <row r="20" spans="1:10" ht="18.75" customHeight="1">
      <c r="A20" s="7" t="s">
        <v>298</v>
      </c>
      <c r="B20" s="8">
        <v>3100</v>
      </c>
      <c r="C20" s="42">
        <f>SUM(C21:C24,C28,C38,C39)</f>
        <v>-61309</v>
      </c>
      <c r="D20" s="42">
        <f>SUM(D21:D24,D28,D38,D39)</f>
        <v>-68129</v>
      </c>
      <c r="E20" s="42">
        <f>SUM(E21:E24,E28,E38,E39)</f>
        <v>-76764</v>
      </c>
      <c r="F20" s="44">
        <f t="shared" si="0"/>
        <v>-85549</v>
      </c>
      <c r="G20" s="42">
        <f>SUM(G21:G24,G28,G38,G39)</f>
        <v>-16382</v>
      </c>
      <c r="H20" s="42">
        <f>SUM(H21:H24,H28,H38,H39)</f>
        <v>-22305</v>
      </c>
      <c r="I20" s="42">
        <f>SUM(I21:I24,I28,I38,I39)</f>
        <v>-21979</v>
      </c>
      <c r="J20" s="42">
        <f>SUM(J21:J24,J28,J38,J39)</f>
        <v>-24883</v>
      </c>
    </row>
    <row r="21" spans="1:10" ht="18.75" customHeight="1">
      <c r="A21" s="5" t="s">
        <v>299</v>
      </c>
      <c r="B21" s="73">
        <v>3110</v>
      </c>
      <c r="C21" s="29">
        <v>-28623</v>
      </c>
      <c r="D21" s="29">
        <v>-32066</v>
      </c>
      <c r="E21" s="29">
        <v>-33129</v>
      </c>
      <c r="F21" s="34">
        <f t="shared" si="0"/>
        <v>-36805</v>
      </c>
      <c r="G21" s="29">
        <v>-4417</v>
      </c>
      <c r="H21" s="29">
        <v>-9937</v>
      </c>
      <c r="I21" s="29">
        <v>-9570</v>
      </c>
      <c r="J21" s="29">
        <v>-12881</v>
      </c>
    </row>
    <row r="22" spans="1:10" ht="18.75" customHeight="1">
      <c r="A22" s="5" t="s">
        <v>300</v>
      </c>
      <c r="B22" s="73">
        <v>3120</v>
      </c>
      <c r="C22" s="29">
        <v>-20204</v>
      </c>
      <c r="D22" s="29">
        <v>-22430</v>
      </c>
      <c r="E22" s="29">
        <v>-26430</v>
      </c>
      <c r="F22" s="34">
        <f t="shared" si="0"/>
        <v>-29485</v>
      </c>
      <c r="G22" s="29">
        <v>-7236</v>
      </c>
      <c r="H22" s="29">
        <v>-7487</v>
      </c>
      <c r="I22" s="29">
        <v>-7503</v>
      </c>
      <c r="J22" s="29">
        <v>-7259</v>
      </c>
    </row>
    <row r="23" spans="1:10" ht="18.75" customHeight="1">
      <c r="A23" s="5" t="s">
        <v>174</v>
      </c>
      <c r="B23" s="73">
        <v>3130</v>
      </c>
      <c r="C23" s="29">
        <v>-4974</v>
      </c>
      <c r="D23" s="29">
        <v>-6048</v>
      </c>
      <c r="E23" s="29">
        <f>-'ІІ. Розр. з бюджетом'!H43</f>
        <v>-7057</v>
      </c>
      <c r="F23" s="34">
        <f t="shared" si="0"/>
        <v>-7873</v>
      </c>
      <c r="G23" s="29">
        <f>-'ІІ. Розр. з бюджетом'!J43</f>
        <v>-1930</v>
      </c>
      <c r="H23" s="29">
        <f>-'ІІ. Розр. з бюджетом'!K43</f>
        <v>-2001</v>
      </c>
      <c r="I23" s="29">
        <f>-'ІІ. Розр. з бюджетом'!L43</f>
        <v>-2004</v>
      </c>
      <c r="J23" s="29">
        <f>-'ІІ. Розр. з бюджетом'!M43</f>
        <v>-1938</v>
      </c>
    </row>
    <row r="24" spans="1:10" ht="18.75" customHeight="1">
      <c r="A24" s="5" t="s">
        <v>301</v>
      </c>
      <c r="B24" s="73">
        <v>3140</v>
      </c>
      <c r="C24" s="34">
        <f>SUM(C25:C27)</f>
        <v>0</v>
      </c>
      <c r="D24" s="34">
        <f>SUM(D25:D27)</f>
        <v>0</v>
      </c>
      <c r="E24" s="34">
        <f>SUM(E25:E27)</f>
        <v>0</v>
      </c>
      <c r="F24" s="34">
        <f t="shared" si="0"/>
        <v>0</v>
      </c>
      <c r="G24" s="34">
        <f>SUM(G25:G27)</f>
        <v>0</v>
      </c>
      <c r="H24" s="34">
        <f>SUM(H25:H27)</f>
        <v>0</v>
      </c>
      <c r="I24" s="34">
        <f>SUM(I25:I27)</f>
        <v>0</v>
      </c>
      <c r="J24" s="34">
        <f>SUM(J25:J27)</f>
        <v>0</v>
      </c>
    </row>
    <row r="25" spans="1:10" ht="18.75" customHeight="1">
      <c r="A25" s="5" t="s">
        <v>294</v>
      </c>
      <c r="B25" s="117">
        <v>3141</v>
      </c>
      <c r="C25" s="29">
        <v>0</v>
      </c>
      <c r="D25" s="29">
        <v>0</v>
      </c>
      <c r="E25" s="29">
        <v>0</v>
      </c>
      <c r="F25" s="34">
        <f t="shared" si="0"/>
        <v>0</v>
      </c>
      <c r="G25" s="29">
        <v>0</v>
      </c>
      <c r="H25" s="29">
        <v>0</v>
      </c>
      <c r="I25" s="29">
        <v>0</v>
      </c>
      <c r="J25" s="29">
        <v>0</v>
      </c>
    </row>
    <row r="26" spans="1:10" ht="18.75" customHeight="1">
      <c r="A26" s="5" t="s">
        <v>295</v>
      </c>
      <c r="B26" s="117">
        <v>3142</v>
      </c>
      <c r="C26" s="29">
        <v>0</v>
      </c>
      <c r="D26" s="29">
        <v>0</v>
      </c>
      <c r="E26" s="29">
        <v>0</v>
      </c>
      <c r="F26" s="34">
        <f t="shared" si="0"/>
        <v>0</v>
      </c>
      <c r="G26" s="29">
        <v>0</v>
      </c>
      <c r="H26" s="29">
        <v>0</v>
      </c>
      <c r="I26" s="29">
        <v>0</v>
      </c>
      <c r="J26" s="29">
        <v>0</v>
      </c>
    </row>
    <row r="27" spans="1:10" ht="18.75" customHeight="1">
      <c r="A27" s="5" t="s">
        <v>296</v>
      </c>
      <c r="B27" s="117">
        <v>3143</v>
      </c>
      <c r="C27" s="29">
        <v>0</v>
      </c>
      <c r="D27" s="29">
        <v>0</v>
      </c>
      <c r="E27" s="29">
        <v>0</v>
      </c>
      <c r="F27" s="34">
        <f t="shared" si="0"/>
        <v>0</v>
      </c>
      <c r="G27" s="29">
        <v>0</v>
      </c>
      <c r="H27" s="29">
        <v>0</v>
      </c>
      <c r="I27" s="29">
        <v>0</v>
      </c>
      <c r="J27" s="29">
        <v>0</v>
      </c>
    </row>
    <row r="28" spans="1:10" ht="18.75" customHeight="1">
      <c r="A28" s="5" t="s">
        <v>302</v>
      </c>
      <c r="B28" s="73">
        <v>3150</v>
      </c>
      <c r="C28" s="34">
        <f>SUM(C29:C34,C37)</f>
        <v>-6976</v>
      </c>
      <c r="D28" s="34">
        <f>SUM(D29:D34,D37)</f>
        <v>-6887</v>
      </c>
      <c r="E28" s="34">
        <f>SUM(E29:E34,E37)</f>
        <v>-9373</v>
      </c>
      <c r="F28" s="34">
        <f t="shared" si="0"/>
        <v>-10476</v>
      </c>
      <c r="G28" s="34">
        <f>SUM(G29:G34,G37)</f>
        <v>-2573</v>
      </c>
      <c r="H28" s="34">
        <f>SUM(H29:H34,H37)</f>
        <v>-2652</v>
      </c>
      <c r="I28" s="34">
        <f>SUM(I29:I34,I37)</f>
        <v>-2673</v>
      </c>
      <c r="J28" s="34">
        <f>SUM(J29:J34,J37)</f>
        <v>-2578</v>
      </c>
    </row>
    <row r="29" spans="1:10" ht="18.75" customHeight="1">
      <c r="A29" s="5" t="s">
        <v>42</v>
      </c>
      <c r="B29" s="117">
        <v>3151</v>
      </c>
      <c r="C29" s="29">
        <v>-12</v>
      </c>
      <c r="D29" s="29">
        <v>-10</v>
      </c>
      <c r="E29" s="29">
        <f>-'ІІ. Розр. з бюджетом'!H37</f>
        <v>-8</v>
      </c>
      <c r="F29" s="34">
        <f t="shared" si="0"/>
        <v>-13</v>
      </c>
      <c r="G29" s="29">
        <f>'I.Фін результат'!E90</f>
        <v>-8</v>
      </c>
      <c r="H29" s="29">
        <f>-'ІІ. Розр. з бюджетом'!J37</f>
        <v>-1</v>
      </c>
      <c r="I29" s="29">
        <f>-'ІІ. Розр. з бюджетом'!K37</f>
        <v>-2</v>
      </c>
      <c r="J29" s="29">
        <f>-'ІІ. Розр. з бюджетом'!L37</f>
        <v>-2</v>
      </c>
    </row>
    <row r="30" spans="1:10" ht="18.75" customHeight="1">
      <c r="A30" s="5" t="s">
        <v>303</v>
      </c>
      <c r="B30" s="117">
        <v>3152</v>
      </c>
      <c r="C30" s="29">
        <v>0</v>
      </c>
      <c r="D30" s="29">
        <v>0</v>
      </c>
      <c r="E30" s="29">
        <v>0</v>
      </c>
      <c r="F30" s="34">
        <f t="shared" si="0"/>
        <v>0</v>
      </c>
      <c r="G30" s="29">
        <v>0</v>
      </c>
      <c r="H30" s="29">
        <v>0</v>
      </c>
      <c r="I30" s="29">
        <v>0</v>
      </c>
      <c r="J30" s="29">
        <v>0</v>
      </c>
    </row>
    <row r="31" spans="1:10" ht="18.75" customHeight="1">
      <c r="A31" s="5" t="s">
        <v>267</v>
      </c>
      <c r="B31" s="117">
        <v>3153</v>
      </c>
      <c r="C31" s="29">
        <v>0</v>
      </c>
      <c r="D31" s="29">
        <v>0</v>
      </c>
      <c r="E31" s="29">
        <v>0</v>
      </c>
      <c r="F31" s="34">
        <f t="shared" si="0"/>
        <v>0</v>
      </c>
      <c r="G31" s="29">
        <v>0</v>
      </c>
      <c r="H31" s="29">
        <v>0</v>
      </c>
      <c r="I31" s="29">
        <v>0</v>
      </c>
      <c r="J31" s="29">
        <v>0</v>
      </c>
    </row>
    <row r="32" spans="1:10" ht="18.75" customHeight="1">
      <c r="A32" s="5" t="s">
        <v>304</v>
      </c>
      <c r="B32" s="117">
        <v>3154</v>
      </c>
      <c r="C32" s="29">
        <v>0</v>
      </c>
      <c r="D32" s="29">
        <v>0</v>
      </c>
      <c r="E32" s="29">
        <v>0</v>
      </c>
      <c r="F32" s="34">
        <f t="shared" si="0"/>
        <v>0</v>
      </c>
      <c r="G32" s="29">
        <v>0</v>
      </c>
      <c r="H32" s="29">
        <v>0</v>
      </c>
      <c r="I32" s="29">
        <v>0</v>
      </c>
      <c r="J32" s="29">
        <v>0</v>
      </c>
    </row>
    <row r="33" spans="1:10" ht="18.75" customHeight="1">
      <c r="A33" s="5" t="s">
        <v>270</v>
      </c>
      <c r="B33" s="117">
        <v>3155</v>
      </c>
      <c r="C33" s="29">
        <v>-4862</v>
      </c>
      <c r="D33" s="29">
        <f>-'ІІ. Розр. з бюджетом'!G34</f>
        <v>-5313</v>
      </c>
      <c r="E33" s="29">
        <f>-'ІІ. Розр. з бюджетом'!H34</f>
        <v>-6260</v>
      </c>
      <c r="F33" s="34">
        <f t="shared" si="0"/>
        <v>-6985</v>
      </c>
      <c r="G33" s="29">
        <f>-'ІІ. Розр. з бюджетом'!J34</f>
        <v>-1714</v>
      </c>
      <c r="H33" s="29">
        <f>-'ІІ. Розр. з бюджетом'!K34</f>
        <v>-1774</v>
      </c>
      <c r="I33" s="29">
        <f>-'ІІ. Розр. з бюджетом'!L34</f>
        <v>-1777</v>
      </c>
      <c r="J33" s="29">
        <f>-'ІІ. Розр. з бюджетом'!M34</f>
        <v>-1720</v>
      </c>
    </row>
    <row r="34" spans="1:10" ht="21.75" customHeight="1">
      <c r="A34" s="111" t="s">
        <v>305</v>
      </c>
      <c r="B34" s="117">
        <v>3156</v>
      </c>
      <c r="C34" s="34">
        <f t="shared" ref="C34:J34" si="1">SUM(C35:C36)</f>
        <v>0</v>
      </c>
      <c r="D34" s="34">
        <f t="shared" si="1"/>
        <v>-4</v>
      </c>
      <c r="E34" s="34">
        <f t="shared" si="1"/>
        <v>0</v>
      </c>
      <c r="F34" s="34">
        <f t="shared" si="1"/>
        <v>-5</v>
      </c>
      <c r="G34" s="34">
        <f t="shared" si="1"/>
        <v>0</v>
      </c>
      <c r="H34" s="34">
        <f t="shared" si="1"/>
        <v>-1</v>
      </c>
      <c r="I34" s="34">
        <f t="shared" si="1"/>
        <v>-2</v>
      </c>
      <c r="J34" s="34">
        <f t="shared" si="1"/>
        <v>-2</v>
      </c>
    </row>
    <row r="35" spans="1:10" ht="18.75">
      <c r="A35" s="5" t="s">
        <v>462</v>
      </c>
      <c r="B35" s="117" t="s">
        <v>306</v>
      </c>
      <c r="C35" s="29">
        <v>0</v>
      </c>
      <c r="D35" s="29">
        <v>-4</v>
      </c>
      <c r="E35" s="29">
        <v>0</v>
      </c>
      <c r="F35" s="34">
        <f t="shared" si="0"/>
        <v>-5</v>
      </c>
      <c r="G35" s="29">
        <v>0</v>
      </c>
      <c r="H35" s="29">
        <f>'ІІ. Розр. з бюджетом'!J13</f>
        <v>-1</v>
      </c>
      <c r="I35" s="29">
        <f>'ІІ. Розр. з бюджетом'!K13</f>
        <v>-2</v>
      </c>
      <c r="J35" s="29">
        <f>'ІІ. Розр. з бюджетом'!L13</f>
        <v>-2</v>
      </c>
    </row>
    <row r="36" spans="1:10" ht="54" customHeight="1">
      <c r="A36" s="5" t="s">
        <v>46</v>
      </c>
      <c r="B36" s="73" t="s">
        <v>307</v>
      </c>
      <c r="C36" s="29">
        <v>0</v>
      </c>
      <c r="D36" s="29">
        <v>0</v>
      </c>
      <c r="E36" s="29">
        <v>0</v>
      </c>
      <c r="F36" s="34">
        <f t="shared" si="0"/>
        <v>0</v>
      </c>
      <c r="G36" s="29">
        <v>0</v>
      </c>
      <c r="H36" s="29">
        <v>0</v>
      </c>
      <c r="I36" s="29">
        <v>0</v>
      </c>
      <c r="J36" s="29">
        <v>0</v>
      </c>
    </row>
    <row r="37" spans="1:10" ht="18.75" customHeight="1">
      <c r="A37" s="5" t="s">
        <v>308</v>
      </c>
      <c r="B37" s="73">
        <v>3157</v>
      </c>
      <c r="C37" s="29">
        <v>-2102</v>
      </c>
      <c r="D37" s="29">
        <f>-('ІІ. Розр. з бюджетом'!G35+'ІІ. Розр. з бюджетом'!G44)</f>
        <v>-1560</v>
      </c>
      <c r="E37" s="29">
        <f>-('ІІ. Розр. з бюджетом'!H45+'ІІ. Розр. з бюджетом'!H44+'ІІ. Розр. з бюджетом'!H35)</f>
        <v>-3105</v>
      </c>
      <c r="F37" s="34">
        <f t="shared" si="0"/>
        <v>-3473</v>
      </c>
      <c r="G37" s="29">
        <f>-('ІІ. Розр. з бюджетом'!J45+'ІІ. Розр. з бюджетом'!J44+'ІІ. Розр. з бюджетом'!J35)</f>
        <v>-851</v>
      </c>
      <c r="H37" s="29">
        <f>-('ІІ. Розр. з бюджетом'!K45+'ІІ. Розр. з бюджетом'!K44+'ІІ. Розр. з бюджетом'!K35)</f>
        <v>-876</v>
      </c>
      <c r="I37" s="29">
        <f>-('ІІ. Розр. з бюджетом'!L45+'ІІ. Розр. з бюджетом'!L44+'ІІ. Розр. з бюджетом'!L35)</f>
        <v>-892</v>
      </c>
      <c r="J37" s="29">
        <f>-('ІІ. Розр. з бюджетом'!M45+'ІІ. Розр. з бюджетом'!M44+'ІІ. Розр. з бюджетом'!M35)</f>
        <v>-854</v>
      </c>
    </row>
    <row r="38" spans="1:10" ht="18.75" customHeight="1">
      <c r="A38" s="5" t="s">
        <v>309</v>
      </c>
      <c r="B38" s="73">
        <v>3160</v>
      </c>
      <c r="C38" s="29">
        <v>0</v>
      </c>
      <c r="D38" s="29">
        <v>0</v>
      </c>
      <c r="E38" s="29">
        <v>0</v>
      </c>
      <c r="F38" s="34">
        <f t="shared" si="0"/>
        <v>0</v>
      </c>
      <c r="G38" s="29">
        <v>0</v>
      </c>
      <c r="H38" s="29">
        <v>0</v>
      </c>
      <c r="I38" s="29">
        <v>0</v>
      </c>
      <c r="J38" s="29">
        <v>0</v>
      </c>
    </row>
    <row r="39" spans="1:10" ht="18.75" customHeight="1">
      <c r="A39" s="5" t="s">
        <v>310</v>
      </c>
      <c r="B39" s="75">
        <v>3170</v>
      </c>
      <c r="C39" s="29">
        <v>-532</v>
      </c>
      <c r="D39" s="29">
        <v>-698</v>
      </c>
      <c r="E39" s="29">
        <v>-775</v>
      </c>
      <c r="F39" s="34">
        <f>SUM(G39:J39)</f>
        <v>-910</v>
      </c>
      <c r="G39" s="29">
        <v>-226</v>
      </c>
      <c r="H39" s="29">
        <v>-228</v>
      </c>
      <c r="I39" s="29">
        <v>-229</v>
      </c>
      <c r="J39" s="29">
        <v>-227</v>
      </c>
    </row>
    <row r="40" spans="1:10" ht="18.75" customHeight="1">
      <c r="A40" s="7" t="s">
        <v>311</v>
      </c>
      <c r="B40" s="72">
        <v>3195</v>
      </c>
      <c r="C40" s="42">
        <f>SUM(C7,C20)</f>
        <v>162</v>
      </c>
      <c r="D40" s="42">
        <f>SUM(D7,D20)</f>
        <v>1357</v>
      </c>
      <c r="E40" s="42">
        <f>SUM(E7,E20)</f>
        <v>-589</v>
      </c>
      <c r="F40" s="44">
        <f>SUM(G40:J40)</f>
        <v>244</v>
      </c>
      <c r="G40" s="42">
        <f>SUM(G7,G20)</f>
        <v>3884</v>
      </c>
      <c r="H40" s="42">
        <f>SUM(H7,H20)</f>
        <v>-135</v>
      </c>
      <c r="I40" s="42">
        <f>SUM(I7,I20)</f>
        <v>232</v>
      </c>
      <c r="J40" s="42">
        <f>SUM(J7,J20)</f>
        <v>-3737</v>
      </c>
    </row>
    <row r="41" spans="1:10" ht="29.25" customHeight="1">
      <c r="A41" s="157" t="s">
        <v>312</v>
      </c>
      <c r="B41" s="144"/>
      <c r="C41" s="329"/>
      <c r="D41" s="330"/>
      <c r="E41" s="330"/>
      <c r="F41" s="330"/>
      <c r="G41" s="330"/>
      <c r="H41" s="330"/>
      <c r="I41" s="330"/>
      <c r="J41" s="331"/>
    </row>
    <row r="42" spans="1:10" ht="18.75" customHeight="1">
      <c r="A42" s="68" t="s">
        <v>313</v>
      </c>
      <c r="B42" s="141">
        <v>3200</v>
      </c>
      <c r="C42" s="42">
        <f>SUM(C43,C45:C49)</f>
        <v>0</v>
      </c>
      <c r="D42" s="42">
        <f>SUM(D43,D45:D49)</f>
        <v>0</v>
      </c>
      <c r="E42" s="42">
        <f>SUM(E43,E45:E49)</f>
        <v>0</v>
      </c>
      <c r="F42" s="44">
        <f>SUM(G42:J42)</f>
        <v>0</v>
      </c>
      <c r="G42" s="42">
        <f>SUM(G43,G45:G49)</f>
        <v>0</v>
      </c>
      <c r="H42" s="42">
        <f>SUM(H43,H45:H49)</f>
        <v>0</v>
      </c>
      <c r="I42" s="42">
        <f>SUM(I43,I45:I49)</f>
        <v>0</v>
      </c>
      <c r="J42" s="42">
        <f>SUM(J43,J45:J49)</f>
        <v>0</v>
      </c>
    </row>
    <row r="43" spans="1:10" ht="18.75" customHeight="1">
      <c r="A43" s="5" t="s">
        <v>314</v>
      </c>
      <c r="B43" s="6">
        <v>3210</v>
      </c>
      <c r="C43" s="29">
        <v>0</v>
      </c>
      <c r="D43" s="29"/>
      <c r="E43" s="29"/>
      <c r="F43" s="34">
        <f t="shared" si="0"/>
        <v>0</v>
      </c>
      <c r="G43" s="29"/>
      <c r="H43" s="29"/>
      <c r="I43" s="29"/>
      <c r="J43" s="29"/>
    </row>
    <row r="44" spans="1:10" ht="18.75" customHeight="1">
      <c r="A44" s="5" t="s">
        <v>315</v>
      </c>
      <c r="B44" s="6">
        <v>3215</v>
      </c>
      <c r="C44" s="29">
        <v>0</v>
      </c>
      <c r="D44" s="29"/>
      <c r="E44" s="29"/>
      <c r="F44" s="34">
        <f t="shared" si="0"/>
        <v>0</v>
      </c>
      <c r="G44" s="29"/>
      <c r="H44" s="29"/>
      <c r="I44" s="29"/>
      <c r="J44" s="29"/>
    </row>
    <row r="45" spans="1:10" ht="18.75" customHeight="1">
      <c r="A45" s="5" t="s">
        <v>316</v>
      </c>
      <c r="B45" s="6">
        <v>3220</v>
      </c>
      <c r="C45" s="29">
        <v>0</v>
      </c>
      <c r="D45" s="29"/>
      <c r="E45" s="29"/>
      <c r="F45" s="34">
        <f t="shared" si="0"/>
        <v>0</v>
      </c>
      <c r="G45" s="29"/>
      <c r="H45" s="29"/>
      <c r="I45" s="29"/>
      <c r="J45" s="29"/>
    </row>
    <row r="46" spans="1:10" ht="18.75" customHeight="1">
      <c r="A46" s="5" t="s">
        <v>317</v>
      </c>
      <c r="B46" s="6">
        <v>3225</v>
      </c>
      <c r="C46" s="29">
        <v>0</v>
      </c>
      <c r="D46" s="29"/>
      <c r="E46" s="29"/>
      <c r="F46" s="34">
        <f t="shared" si="0"/>
        <v>0</v>
      </c>
      <c r="G46" s="29"/>
      <c r="H46" s="29"/>
      <c r="I46" s="29"/>
      <c r="J46" s="29"/>
    </row>
    <row r="47" spans="1:10" ht="18.75" customHeight="1">
      <c r="A47" s="5" t="s">
        <v>318</v>
      </c>
      <c r="B47" s="6">
        <v>3230</v>
      </c>
      <c r="C47" s="29">
        <v>0</v>
      </c>
      <c r="D47" s="29"/>
      <c r="E47" s="29"/>
      <c r="F47" s="34">
        <f t="shared" si="0"/>
        <v>0</v>
      </c>
      <c r="G47" s="29"/>
      <c r="H47" s="29"/>
      <c r="I47" s="29"/>
      <c r="J47" s="29"/>
    </row>
    <row r="48" spans="1:10" ht="18.75" customHeight="1">
      <c r="A48" s="5" t="s">
        <v>319</v>
      </c>
      <c r="B48" s="6">
        <v>3235</v>
      </c>
      <c r="C48" s="29">
        <v>0</v>
      </c>
      <c r="D48" s="29"/>
      <c r="E48" s="29"/>
      <c r="F48" s="34">
        <f t="shared" si="0"/>
        <v>0</v>
      </c>
      <c r="G48" s="29"/>
      <c r="H48" s="29"/>
      <c r="I48" s="29"/>
      <c r="J48" s="29"/>
    </row>
    <row r="49" spans="1:10" ht="18.75" customHeight="1">
      <c r="A49" s="5" t="s">
        <v>297</v>
      </c>
      <c r="B49" s="6">
        <v>3240</v>
      </c>
      <c r="C49" s="29">
        <v>0</v>
      </c>
      <c r="D49" s="29"/>
      <c r="E49" s="29"/>
      <c r="F49" s="34">
        <f t="shared" si="0"/>
        <v>0</v>
      </c>
      <c r="G49" s="29"/>
      <c r="H49" s="29"/>
      <c r="I49" s="29"/>
      <c r="J49" s="29"/>
    </row>
    <row r="50" spans="1:10" ht="18.75" customHeight="1">
      <c r="A50" s="7" t="s">
        <v>320</v>
      </c>
      <c r="B50" s="8">
        <v>3255</v>
      </c>
      <c r="C50" s="42">
        <f>SUM(C51,C53,C58,C59)</f>
        <v>0</v>
      </c>
      <c r="D50" s="42">
        <f>SUM(D51,D53,D58,D59)</f>
        <v>0</v>
      </c>
      <c r="E50" s="42">
        <f>SUM(E51,E53,E58,E59)</f>
        <v>0</v>
      </c>
      <c r="F50" s="44">
        <f t="shared" si="0"/>
        <v>0</v>
      </c>
      <c r="G50" s="42">
        <f>SUM(G51,G53,G58,G59)</f>
        <v>0</v>
      </c>
      <c r="H50" s="42">
        <f>SUM(H51,H53,H58,H59)</f>
        <v>0</v>
      </c>
      <c r="I50" s="42">
        <f>SUM(I51,I53,I58,I59)</f>
        <v>0</v>
      </c>
      <c r="J50" s="42">
        <f>SUM(J51,J53,J58,J59)</f>
        <v>0</v>
      </c>
    </row>
    <row r="51" spans="1:10" ht="18.75" customHeight="1">
      <c r="A51" s="5" t="s">
        <v>321</v>
      </c>
      <c r="B51" s="73">
        <v>3260</v>
      </c>
      <c r="C51" s="29">
        <v>0</v>
      </c>
      <c r="D51" s="29">
        <v>0</v>
      </c>
      <c r="E51" s="29">
        <v>0</v>
      </c>
      <c r="F51" s="34">
        <f t="shared" si="0"/>
        <v>0</v>
      </c>
      <c r="G51" s="29">
        <v>0</v>
      </c>
      <c r="H51" s="29">
        <v>0</v>
      </c>
      <c r="I51" s="29">
        <v>0</v>
      </c>
      <c r="J51" s="29">
        <v>0</v>
      </c>
    </row>
    <row r="52" spans="1:10" ht="18.75" customHeight="1">
      <c r="A52" s="5" t="s">
        <v>322</v>
      </c>
      <c r="B52" s="73">
        <v>3265</v>
      </c>
      <c r="C52" s="29">
        <v>0</v>
      </c>
      <c r="D52" s="29">
        <v>0</v>
      </c>
      <c r="E52" s="29">
        <v>0</v>
      </c>
      <c r="F52" s="34">
        <f t="shared" si="0"/>
        <v>0</v>
      </c>
      <c r="G52" s="29">
        <v>0</v>
      </c>
      <c r="H52" s="29">
        <v>0</v>
      </c>
      <c r="I52" s="29">
        <v>0</v>
      </c>
      <c r="J52" s="29">
        <v>0</v>
      </c>
    </row>
    <row r="53" spans="1:10" ht="18.75" customHeight="1">
      <c r="A53" s="5" t="s">
        <v>323</v>
      </c>
      <c r="B53" s="6">
        <v>3270</v>
      </c>
      <c r="C53" s="43">
        <f>SUM(C54:C57)</f>
        <v>0</v>
      </c>
      <c r="D53" s="43">
        <f>SUM(D54:D57)</f>
        <v>0</v>
      </c>
      <c r="E53" s="43">
        <f>SUM(E54:E57)</f>
        <v>0</v>
      </c>
      <c r="F53" s="34">
        <f t="shared" si="0"/>
        <v>0</v>
      </c>
      <c r="G53" s="43">
        <f>SUM(G54:G57)</f>
        <v>0</v>
      </c>
      <c r="H53" s="43">
        <f>SUM(H54:H57)</f>
        <v>0</v>
      </c>
      <c r="I53" s="43">
        <f>SUM(I54:I57)</f>
        <v>0</v>
      </c>
      <c r="J53" s="43">
        <f>SUM(J54:J57)</f>
        <v>0</v>
      </c>
    </row>
    <row r="54" spans="1:10" ht="18.75" customHeight="1">
      <c r="A54" s="5" t="s">
        <v>324</v>
      </c>
      <c r="B54" s="6">
        <v>3271</v>
      </c>
      <c r="C54" s="29">
        <v>0</v>
      </c>
      <c r="D54" s="29">
        <v>0</v>
      </c>
      <c r="E54" s="29">
        <v>0</v>
      </c>
      <c r="F54" s="34">
        <f t="shared" si="0"/>
        <v>0</v>
      </c>
      <c r="G54" s="29">
        <v>0</v>
      </c>
      <c r="H54" s="29">
        <v>0</v>
      </c>
      <c r="I54" s="29">
        <v>0</v>
      </c>
      <c r="J54" s="29">
        <v>0</v>
      </c>
    </row>
    <row r="55" spans="1:10" ht="18.75" customHeight="1">
      <c r="A55" s="5" t="s">
        <v>325</v>
      </c>
      <c r="B55" s="6">
        <v>3272</v>
      </c>
      <c r="C55" s="29">
        <v>0</v>
      </c>
      <c r="D55" s="29">
        <v>0</v>
      </c>
      <c r="E55" s="29">
        <v>0</v>
      </c>
      <c r="F55" s="34">
        <f t="shared" si="0"/>
        <v>0</v>
      </c>
      <c r="G55" s="29">
        <v>0</v>
      </c>
      <c r="H55" s="29">
        <v>0</v>
      </c>
      <c r="I55" s="29">
        <v>0</v>
      </c>
      <c r="J55" s="29">
        <v>0</v>
      </c>
    </row>
    <row r="56" spans="1:10" ht="18.75" customHeight="1">
      <c r="A56" s="5" t="s">
        <v>326</v>
      </c>
      <c r="B56" s="144">
        <v>3273</v>
      </c>
      <c r="C56" s="29">
        <v>0</v>
      </c>
      <c r="D56" s="29">
        <v>0</v>
      </c>
      <c r="E56" s="29">
        <v>0</v>
      </c>
      <c r="F56" s="34">
        <f t="shared" si="0"/>
        <v>0</v>
      </c>
      <c r="G56" s="29">
        <v>0</v>
      </c>
      <c r="H56" s="29">
        <v>0</v>
      </c>
      <c r="I56" s="29">
        <v>0</v>
      </c>
      <c r="J56" s="29">
        <v>0</v>
      </c>
    </row>
    <row r="57" spans="1:10" ht="18.75" customHeight="1">
      <c r="A57" s="5" t="s">
        <v>327</v>
      </c>
      <c r="B57" s="151">
        <v>3274</v>
      </c>
      <c r="C57" s="29">
        <v>0</v>
      </c>
      <c r="D57" s="29">
        <v>0</v>
      </c>
      <c r="E57" s="29">
        <v>0</v>
      </c>
      <c r="F57" s="34">
        <f t="shared" si="0"/>
        <v>0</v>
      </c>
      <c r="G57" s="29">
        <v>0</v>
      </c>
      <c r="H57" s="29">
        <v>0</v>
      </c>
      <c r="I57" s="29">
        <v>0</v>
      </c>
      <c r="J57" s="29">
        <v>0</v>
      </c>
    </row>
    <row r="58" spans="1:10" ht="18.75" customHeight="1">
      <c r="A58" s="5" t="s">
        <v>328</v>
      </c>
      <c r="B58" s="74">
        <v>3280</v>
      </c>
      <c r="C58" s="29">
        <v>0</v>
      </c>
      <c r="D58" s="29">
        <v>0</v>
      </c>
      <c r="E58" s="29">
        <v>0</v>
      </c>
      <c r="F58" s="34">
        <f t="shared" si="0"/>
        <v>0</v>
      </c>
      <c r="G58" s="29">
        <v>0</v>
      </c>
      <c r="H58" s="29">
        <v>0</v>
      </c>
      <c r="I58" s="29">
        <v>0</v>
      </c>
      <c r="J58" s="29">
        <v>0</v>
      </c>
    </row>
    <row r="59" spans="1:10" ht="18.75" customHeight="1">
      <c r="A59" s="5" t="s">
        <v>329</v>
      </c>
      <c r="B59" s="75">
        <v>3290</v>
      </c>
      <c r="C59" s="29">
        <v>0</v>
      </c>
      <c r="D59" s="29">
        <v>0</v>
      </c>
      <c r="E59" s="29">
        <v>0</v>
      </c>
      <c r="F59" s="34">
        <f t="shared" si="0"/>
        <v>0</v>
      </c>
      <c r="G59" s="29">
        <v>0</v>
      </c>
      <c r="H59" s="29">
        <v>0</v>
      </c>
      <c r="I59" s="29">
        <v>0</v>
      </c>
      <c r="J59" s="29">
        <v>0</v>
      </c>
    </row>
    <row r="60" spans="1:10" ht="18.75" customHeight="1">
      <c r="A60" s="76" t="s">
        <v>330</v>
      </c>
      <c r="B60" s="8">
        <v>3295</v>
      </c>
      <c r="C60" s="42">
        <f>SUM(C42,C50)</f>
        <v>0</v>
      </c>
      <c r="D60" s="42">
        <f t="shared" ref="D60:J60" si="2">SUM(D42,D50)</f>
        <v>0</v>
      </c>
      <c r="E60" s="42">
        <f t="shared" si="2"/>
        <v>0</v>
      </c>
      <c r="F60" s="44">
        <f t="shared" si="0"/>
        <v>0</v>
      </c>
      <c r="G60" s="42">
        <f t="shared" si="2"/>
        <v>0</v>
      </c>
      <c r="H60" s="42">
        <f t="shared" si="2"/>
        <v>0</v>
      </c>
      <c r="I60" s="42">
        <f t="shared" si="2"/>
        <v>0</v>
      </c>
      <c r="J60" s="42">
        <f t="shared" si="2"/>
        <v>0</v>
      </c>
    </row>
    <row r="61" spans="1:10" ht="29.25" customHeight="1">
      <c r="A61" s="157" t="s">
        <v>331</v>
      </c>
      <c r="B61" s="8"/>
      <c r="C61" s="329"/>
      <c r="D61" s="330"/>
      <c r="E61" s="330"/>
      <c r="F61" s="330"/>
      <c r="G61" s="330"/>
      <c r="H61" s="330"/>
      <c r="I61" s="330"/>
      <c r="J61" s="331"/>
    </row>
    <row r="62" spans="1:10" ht="18.75" customHeight="1">
      <c r="A62" s="7" t="s">
        <v>332</v>
      </c>
      <c r="B62" s="8">
        <v>3300</v>
      </c>
      <c r="C62" s="42">
        <f>SUM(C63,C64,C68)</f>
        <v>0</v>
      </c>
      <c r="D62" s="42">
        <f>SUM(D63,D64,D68)</f>
        <v>0</v>
      </c>
      <c r="E62" s="42">
        <f>SUM(E63,E64,E68)</f>
        <v>0</v>
      </c>
      <c r="F62" s="44">
        <f t="shared" si="0"/>
        <v>0</v>
      </c>
      <c r="G62" s="42">
        <f>SUM(G63,G64,G68)</f>
        <v>0</v>
      </c>
      <c r="H62" s="42">
        <f>SUM(H63,H64,H68)</f>
        <v>0</v>
      </c>
      <c r="I62" s="42">
        <f>SUM(I63,I64,I68)</f>
        <v>0</v>
      </c>
      <c r="J62" s="42">
        <f>SUM(J63,J64,J68)</f>
        <v>0</v>
      </c>
    </row>
    <row r="63" spans="1:10" ht="18.75" customHeight="1">
      <c r="A63" s="5" t="s">
        <v>333</v>
      </c>
      <c r="B63" s="144">
        <v>3305</v>
      </c>
      <c r="C63" s="29"/>
      <c r="D63" s="29"/>
      <c r="E63" s="29"/>
      <c r="F63" s="34">
        <f t="shared" si="0"/>
        <v>0</v>
      </c>
      <c r="G63" s="29"/>
      <c r="H63" s="29"/>
      <c r="I63" s="29"/>
      <c r="J63" s="29"/>
    </row>
    <row r="64" spans="1:10" ht="18.75" customHeight="1">
      <c r="A64" s="5" t="s">
        <v>334</v>
      </c>
      <c r="B64" s="144">
        <v>3310</v>
      </c>
      <c r="C64" s="34">
        <f>SUM(C65:C67)</f>
        <v>0</v>
      </c>
      <c r="D64" s="34">
        <f>SUM(D65:D67)</f>
        <v>0</v>
      </c>
      <c r="E64" s="34">
        <f>SUM(E65:E67)</f>
        <v>0</v>
      </c>
      <c r="F64" s="34">
        <f t="shared" si="0"/>
        <v>0</v>
      </c>
      <c r="G64" s="34">
        <f>SUM(G65:G67)</f>
        <v>0</v>
      </c>
      <c r="H64" s="34">
        <f>SUM(H65:H67)</f>
        <v>0</v>
      </c>
      <c r="I64" s="34">
        <f>SUM(I65:I67)</f>
        <v>0</v>
      </c>
      <c r="J64" s="34">
        <f>SUM(J65:J67)</f>
        <v>0</v>
      </c>
    </row>
    <row r="65" spans="1:10" ht="18.75" customHeight="1">
      <c r="A65" s="5" t="s">
        <v>294</v>
      </c>
      <c r="B65" s="144">
        <v>3311</v>
      </c>
      <c r="C65" s="29"/>
      <c r="D65" s="29"/>
      <c r="E65" s="29"/>
      <c r="F65" s="34">
        <f t="shared" si="0"/>
        <v>0</v>
      </c>
      <c r="G65" s="29"/>
      <c r="H65" s="29"/>
      <c r="I65" s="29"/>
      <c r="J65" s="29"/>
    </row>
    <row r="66" spans="1:10" ht="18.75" customHeight="1">
      <c r="A66" s="5" t="s">
        <v>295</v>
      </c>
      <c r="B66" s="6">
        <v>3312</v>
      </c>
      <c r="C66" s="29"/>
      <c r="D66" s="29"/>
      <c r="E66" s="29"/>
      <c r="F66" s="34">
        <f t="shared" si="0"/>
        <v>0</v>
      </c>
      <c r="G66" s="29"/>
      <c r="H66" s="29"/>
      <c r="I66" s="29"/>
      <c r="J66" s="29"/>
    </row>
    <row r="67" spans="1:10" ht="18.75" customHeight="1">
      <c r="A67" s="5" t="s">
        <v>296</v>
      </c>
      <c r="B67" s="6">
        <v>3313</v>
      </c>
      <c r="C67" s="29"/>
      <c r="D67" s="29"/>
      <c r="E67" s="29"/>
      <c r="F67" s="34">
        <f t="shared" si="0"/>
        <v>0</v>
      </c>
      <c r="G67" s="29"/>
      <c r="H67" s="29"/>
      <c r="I67" s="29"/>
      <c r="J67" s="29"/>
    </row>
    <row r="68" spans="1:10" ht="18.75" customHeight="1">
      <c r="A68" s="5" t="s">
        <v>297</v>
      </c>
      <c r="B68" s="6">
        <v>3320</v>
      </c>
      <c r="C68" s="29"/>
      <c r="D68" s="29"/>
      <c r="E68" s="29"/>
      <c r="F68" s="34">
        <f t="shared" si="0"/>
        <v>0</v>
      </c>
      <c r="G68" s="29"/>
      <c r="H68" s="29"/>
      <c r="I68" s="29"/>
      <c r="J68" s="29"/>
    </row>
    <row r="69" spans="1:10" ht="18.75" customHeight="1">
      <c r="A69" s="7" t="s">
        <v>335</v>
      </c>
      <c r="B69" s="8">
        <v>3330</v>
      </c>
      <c r="C69" s="42">
        <f>SUM(C70:C71,C75:C78)</f>
        <v>-3740</v>
      </c>
      <c r="D69" s="42">
        <f>SUM(D70:D71,D75:D78)</f>
        <v>0</v>
      </c>
      <c r="E69" s="42">
        <f>SUM(E70:E71,E75:E78)</f>
        <v>0</v>
      </c>
      <c r="F69" s="44">
        <f t="shared" si="0"/>
        <v>0</v>
      </c>
      <c r="G69" s="42">
        <f>SUM(G70:G71,G75:G78)</f>
        <v>0</v>
      </c>
      <c r="H69" s="42">
        <f>SUM(H70:H71,H75:H78)</f>
        <v>0</v>
      </c>
      <c r="I69" s="42">
        <f>SUM(I70:I71,I75:I78)</f>
        <v>0</v>
      </c>
      <c r="J69" s="42">
        <f>SUM(J70:J71,J75:J78)</f>
        <v>0</v>
      </c>
    </row>
    <row r="70" spans="1:10" ht="18.75" customHeight="1">
      <c r="A70" s="5" t="s">
        <v>336</v>
      </c>
      <c r="B70" s="144">
        <v>3335</v>
      </c>
      <c r="C70" s="29">
        <v>0</v>
      </c>
      <c r="D70" s="29">
        <v>0</v>
      </c>
      <c r="E70" s="29">
        <v>0</v>
      </c>
      <c r="F70" s="34">
        <f t="shared" si="0"/>
        <v>0</v>
      </c>
      <c r="G70" s="29">
        <v>0</v>
      </c>
      <c r="H70" s="29">
        <v>0</v>
      </c>
      <c r="I70" s="29">
        <v>0</v>
      </c>
      <c r="J70" s="29">
        <v>0</v>
      </c>
    </row>
    <row r="71" spans="1:10" ht="18.75" customHeight="1">
      <c r="A71" s="5" t="s">
        <v>337</v>
      </c>
      <c r="B71" s="144">
        <v>3340</v>
      </c>
      <c r="C71" s="34">
        <f>SUM(C72:C74)</f>
        <v>0</v>
      </c>
      <c r="D71" s="34">
        <f>SUM(D72:D74)</f>
        <v>0</v>
      </c>
      <c r="E71" s="34">
        <f>SUM(E72:E74)</f>
        <v>0</v>
      </c>
      <c r="F71" s="34">
        <f t="shared" si="0"/>
        <v>0</v>
      </c>
      <c r="G71" s="34">
        <f>SUM(G72:G74)</f>
        <v>0</v>
      </c>
      <c r="H71" s="34">
        <f>SUM(H72:H74)</f>
        <v>0</v>
      </c>
      <c r="I71" s="34">
        <f>SUM(I72:I74)</f>
        <v>0</v>
      </c>
      <c r="J71" s="34">
        <f>SUM(J72:J74)</f>
        <v>0</v>
      </c>
    </row>
    <row r="72" spans="1:10" ht="18.75" customHeight="1">
      <c r="A72" s="5" t="s">
        <v>294</v>
      </c>
      <c r="B72" s="144">
        <v>3341</v>
      </c>
      <c r="C72" s="29">
        <v>0</v>
      </c>
      <c r="D72" s="29">
        <v>0</v>
      </c>
      <c r="E72" s="29">
        <v>0</v>
      </c>
      <c r="F72" s="34">
        <f t="shared" si="0"/>
        <v>0</v>
      </c>
      <c r="G72" s="29">
        <v>0</v>
      </c>
      <c r="H72" s="29">
        <v>0</v>
      </c>
      <c r="I72" s="29">
        <v>0</v>
      </c>
      <c r="J72" s="29">
        <v>0</v>
      </c>
    </row>
    <row r="73" spans="1:10" ht="18.75" customHeight="1">
      <c r="A73" s="5" t="s">
        <v>295</v>
      </c>
      <c r="B73" s="144">
        <v>3342</v>
      </c>
      <c r="C73" s="29">
        <v>0</v>
      </c>
      <c r="D73" s="29">
        <v>0</v>
      </c>
      <c r="E73" s="29">
        <v>0</v>
      </c>
      <c r="F73" s="34">
        <f t="shared" si="0"/>
        <v>0</v>
      </c>
      <c r="G73" s="29">
        <v>0</v>
      </c>
      <c r="H73" s="29">
        <v>0</v>
      </c>
      <c r="I73" s="29">
        <v>0</v>
      </c>
      <c r="J73" s="29">
        <v>0</v>
      </c>
    </row>
    <row r="74" spans="1:10" ht="18.75" customHeight="1">
      <c r="A74" s="5" t="s">
        <v>296</v>
      </c>
      <c r="B74" s="144">
        <v>3343</v>
      </c>
      <c r="C74" s="29">
        <v>0</v>
      </c>
      <c r="D74" s="29">
        <v>0</v>
      </c>
      <c r="E74" s="29">
        <v>0</v>
      </c>
      <c r="F74" s="34">
        <f t="shared" ref="F74:F82" si="3">SUM(G74:J74)</f>
        <v>0</v>
      </c>
      <c r="G74" s="29">
        <v>0</v>
      </c>
      <c r="H74" s="29">
        <v>0</v>
      </c>
      <c r="I74" s="29">
        <v>0</v>
      </c>
      <c r="J74" s="29">
        <v>0</v>
      </c>
    </row>
    <row r="75" spans="1:10" ht="18.75" customHeight="1">
      <c r="A75" s="5" t="s">
        <v>338</v>
      </c>
      <c r="B75" s="144">
        <v>3350</v>
      </c>
      <c r="C75" s="29">
        <v>0</v>
      </c>
      <c r="D75" s="29">
        <v>0</v>
      </c>
      <c r="E75" s="29">
        <v>0</v>
      </c>
      <c r="F75" s="34">
        <f t="shared" si="3"/>
        <v>0</v>
      </c>
      <c r="G75" s="29">
        <v>0</v>
      </c>
      <c r="H75" s="29">
        <v>0</v>
      </c>
      <c r="I75" s="29">
        <v>0</v>
      </c>
      <c r="J75" s="29">
        <v>0</v>
      </c>
    </row>
    <row r="76" spans="1:10" ht="18.75" customHeight="1">
      <c r="A76" s="5" t="s">
        <v>339</v>
      </c>
      <c r="B76" s="6">
        <v>3360</v>
      </c>
      <c r="C76" s="29">
        <v>0</v>
      </c>
      <c r="D76" s="29">
        <v>0</v>
      </c>
      <c r="E76" s="29">
        <v>0</v>
      </c>
      <c r="F76" s="34">
        <f t="shared" si="3"/>
        <v>0</v>
      </c>
      <c r="G76" s="29">
        <v>0</v>
      </c>
      <c r="H76" s="29">
        <v>0</v>
      </c>
      <c r="I76" s="29">
        <v>0</v>
      </c>
      <c r="J76" s="29">
        <v>0</v>
      </c>
    </row>
    <row r="77" spans="1:10" ht="18.75" customHeight="1">
      <c r="A77" s="5" t="s">
        <v>340</v>
      </c>
      <c r="B77" s="6">
        <v>3370</v>
      </c>
      <c r="C77" s="29">
        <v>0</v>
      </c>
      <c r="D77" s="29">
        <v>0</v>
      </c>
      <c r="E77" s="29">
        <v>0</v>
      </c>
      <c r="F77" s="34">
        <f t="shared" si="3"/>
        <v>0</v>
      </c>
      <c r="G77" s="29">
        <v>0</v>
      </c>
      <c r="H77" s="29">
        <v>0</v>
      </c>
      <c r="I77" s="29">
        <v>0</v>
      </c>
      <c r="J77" s="29">
        <v>0</v>
      </c>
    </row>
    <row r="78" spans="1:10" ht="18.75" customHeight="1">
      <c r="A78" s="5" t="s">
        <v>329</v>
      </c>
      <c r="B78" s="6">
        <v>3380</v>
      </c>
      <c r="C78" s="169">
        <v>-3740</v>
      </c>
      <c r="D78" s="29">
        <v>0</v>
      </c>
      <c r="E78" s="29">
        <v>0</v>
      </c>
      <c r="F78" s="34">
        <f t="shared" si="3"/>
        <v>0</v>
      </c>
      <c r="G78" s="29">
        <v>0</v>
      </c>
      <c r="H78" s="29">
        <v>0</v>
      </c>
      <c r="I78" s="29">
        <v>0</v>
      </c>
      <c r="J78" s="29">
        <v>0</v>
      </c>
    </row>
    <row r="79" spans="1:10" ht="18.75" customHeight="1">
      <c r="A79" s="7" t="s">
        <v>341</v>
      </c>
      <c r="B79" s="8">
        <v>3395</v>
      </c>
      <c r="C79" s="42">
        <f>SUM(C62,C69)</f>
        <v>-3740</v>
      </c>
      <c r="D79" s="42">
        <f t="shared" ref="D79:J79" si="4">SUM(D62,D69)</f>
        <v>0</v>
      </c>
      <c r="E79" s="42">
        <f t="shared" si="4"/>
        <v>0</v>
      </c>
      <c r="F79" s="44">
        <f t="shared" si="3"/>
        <v>0</v>
      </c>
      <c r="G79" s="42">
        <f t="shared" si="4"/>
        <v>0</v>
      </c>
      <c r="H79" s="42">
        <f t="shared" si="4"/>
        <v>0</v>
      </c>
      <c r="I79" s="42">
        <f t="shared" si="4"/>
        <v>0</v>
      </c>
      <c r="J79" s="42">
        <f t="shared" si="4"/>
        <v>0</v>
      </c>
    </row>
    <row r="80" spans="1:10" ht="18.75" customHeight="1">
      <c r="A80" s="7" t="s">
        <v>342</v>
      </c>
      <c r="B80" s="123">
        <v>3400</v>
      </c>
      <c r="C80" s="42">
        <f t="shared" ref="C80:J80" si="5">SUM(C40,C60,C79)</f>
        <v>-3578</v>
      </c>
      <c r="D80" s="42">
        <f t="shared" si="5"/>
        <v>1357</v>
      </c>
      <c r="E80" s="42">
        <f t="shared" si="5"/>
        <v>-589</v>
      </c>
      <c r="F80" s="42">
        <f t="shared" si="5"/>
        <v>244</v>
      </c>
      <c r="G80" s="42">
        <f t="shared" si="5"/>
        <v>3884</v>
      </c>
      <c r="H80" s="42">
        <f t="shared" si="5"/>
        <v>-135</v>
      </c>
      <c r="I80" s="42">
        <f t="shared" si="5"/>
        <v>232</v>
      </c>
      <c r="J80" s="42">
        <f t="shared" si="5"/>
        <v>-3737</v>
      </c>
    </row>
    <row r="81" spans="1:10" ht="18.75" customHeight="1">
      <c r="A81" s="5" t="s">
        <v>343</v>
      </c>
      <c r="B81" s="73">
        <v>3405</v>
      </c>
      <c r="C81" s="170">
        <v>4812</v>
      </c>
      <c r="D81" s="170">
        <v>3215</v>
      </c>
      <c r="E81" s="29">
        <f>C83</f>
        <v>1234</v>
      </c>
      <c r="F81" s="34">
        <f>E83</f>
        <v>645</v>
      </c>
      <c r="G81" s="170">
        <f>F81</f>
        <v>645</v>
      </c>
      <c r="H81" s="170">
        <f>G83</f>
        <v>4529</v>
      </c>
      <c r="I81" s="170">
        <f>H83</f>
        <v>4394</v>
      </c>
      <c r="J81" s="170">
        <f>I83</f>
        <v>4626</v>
      </c>
    </row>
    <row r="82" spans="1:10" ht="18.75" customHeight="1">
      <c r="A82" s="24" t="s">
        <v>344</v>
      </c>
      <c r="B82" s="73">
        <v>3410</v>
      </c>
      <c r="C82" s="77"/>
      <c r="D82" s="78"/>
      <c r="E82" s="78"/>
      <c r="F82" s="34">
        <f t="shared" si="3"/>
        <v>0</v>
      </c>
      <c r="G82" s="78"/>
      <c r="H82" s="78"/>
      <c r="I82" s="78"/>
      <c r="J82" s="78"/>
    </row>
    <row r="83" spans="1:10" ht="18.75" customHeight="1">
      <c r="A83" s="5" t="s">
        <v>345</v>
      </c>
      <c r="B83" s="6">
        <v>3415</v>
      </c>
      <c r="C83" s="43">
        <f t="shared" ref="C83:J83" si="6">SUM(C81,C80,C82)</f>
        <v>1234</v>
      </c>
      <c r="D83" s="43">
        <f t="shared" si="6"/>
        <v>4572</v>
      </c>
      <c r="E83" s="43">
        <f t="shared" si="6"/>
        <v>645</v>
      </c>
      <c r="F83" s="43">
        <f t="shared" si="6"/>
        <v>889</v>
      </c>
      <c r="G83" s="43">
        <f t="shared" si="6"/>
        <v>4529</v>
      </c>
      <c r="H83" s="43">
        <f t="shared" si="6"/>
        <v>4394</v>
      </c>
      <c r="I83" s="43">
        <f t="shared" si="6"/>
        <v>4626</v>
      </c>
      <c r="J83" s="43">
        <f t="shared" si="6"/>
        <v>889</v>
      </c>
    </row>
    <row r="84" spans="1:10" ht="18.75" customHeight="1">
      <c r="A84" s="1"/>
      <c r="B84" s="79"/>
      <c r="C84" s="80"/>
      <c r="D84" s="81"/>
      <c r="E84" s="81"/>
      <c r="F84" s="82"/>
      <c r="G84" s="81"/>
      <c r="H84" s="81"/>
      <c r="I84" s="81"/>
      <c r="J84" s="81"/>
    </row>
    <row r="85" spans="1:10" ht="18.75" customHeight="1">
      <c r="A85" s="1"/>
      <c r="B85" s="79"/>
      <c r="C85" s="80"/>
      <c r="D85" s="81"/>
      <c r="E85" s="81"/>
      <c r="F85" s="82"/>
      <c r="G85" s="81"/>
      <c r="H85" s="81"/>
      <c r="I85" s="81"/>
      <c r="J85" s="81"/>
    </row>
    <row r="86" spans="1:10" s="191" customFormat="1" ht="18.75" customHeight="1">
      <c r="A86" s="195" t="s">
        <v>445</v>
      </c>
      <c r="B86" s="99"/>
      <c r="C86" s="219"/>
      <c r="D86" s="274"/>
      <c r="E86" s="274"/>
      <c r="F86" s="274"/>
      <c r="G86" s="98"/>
      <c r="H86" s="226" t="s">
        <v>446</v>
      </c>
      <c r="I86" s="226"/>
      <c r="J86" s="226"/>
    </row>
  </sheetData>
  <mergeCells count="13">
    <mergeCell ref="A1:J1"/>
    <mergeCell ref="A3:A4"/>
    <mergeCell ref="B3:B4"/>
    <mergeCell ref="C3:C4"/>
    <mergeCell ref="D3:D4"/>
    <mergeCell ref="E3:E4"/>
    <mergeCell ref="F3:F4"/>
    <mergeCell ref="G3:J3"/>
    <mergeCell ref="C86:F86"/>
    <mergeCell ref="H86:J86"/>
    <mergeCell ref="C6:J6"/>
    <mergeCell ref="C41:J41"/>
    <mergeCell ref="C61:J61"/>
  </mergeCells>
  <printOptions horizontalCentered="1"/>
  <pageMargins left="0.98425196850393704" right="0.31496062992125984" top="0.78740157480314965" bottom="0.74803149606299213" header="0.31496062992125984" footer="0.31496062992125984"/>
  <pageSetup paperSize="9" scale="52" firstPageNumber="8" fitToHeight="2" orientation="landscape" useFirstPageNumber="1" r:id="rId1"/>
  <headerFooter>
    <oddHeader>&amp;R&amp;P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M40"/>
  <sheetViews>
    <sheetView zoomScale="55" zoomScaleNormal="55" zoomScaleSheetLayoutView="48" workbookViewId="0">
      <selection activeCell="A10" sqref="A10:D10"/>
    </sheetView>
  </sheetViews>
  <sheetFormatPr defaultRowHeight="12.75"/>
  <cols>
    <col min="1" max="1" width="57.42578125" customWidth="1"/>
    <col min="2" max="13" width="18" customWidth="1"/>
  </cols>
  <sheetData>
    <row r="2" spans="1:13" ht="18.75">
      <c r="A2" s="332" t="s">
        <v>346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</row>
    <row r="3" spans="1:13" ht="18.75" customHeight="1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314" t="s">
        <v>347</v>
      </c>
      <c r="M3" s="314"/>
    </row>
    <row r="4" spans="1:13" ht="27.75" customHeight="1">
      <c r="A4" s="310" t="s">
        <v>23</v>
      </c>
      <c r="B4" s="311"/>
      <c r="C4" s="311"/>
      <c r="D4" s="312"/>
      <c r="E4" s="241" t="s">
        <v>24</v>
      </c>
      <c r="F4" s="241" t="s">
        <v>248</v>
      </c>
      <c r="G4" s="241" t="s">
        <v>249</v>
      </c>
      <c r="H4" s="309" t="s">
        <v>27</v>
      </c>
      <c r="I4" s="241" t="s">
        <v>348</v>
      </c>
      <c r="J4" s="241" t="s">
        <v>164</v>
      </c>
      <c r="K4" s="241"/>
      <c r="L4" s="241"/>
      <c r="M4" s="241"/>
    </row>
    <row r="5" spans="1:13" ht="64.5" customHeight="1">
      <c r="A5" s="313"/>
      <c r="B5" s="314"/>
      <c r="C5" s="314"/>
      <c r="D5" s="315"/>
      <c r="E5" s="241"/>
      <c r="F5" s="241"/>
      <c r="G5" s="241"/>
      <c r="H5" s="309"/>
      <c r="I5" s="241"/>
      <c r="J5" s="155" t="s">
        <v>166</v>
      </c>
      <c r="K5" s="155" t="s">
        <v>167</v>
      </c>
      <c r="L5" s="155" t="s">
        <v>168</v>
      </c>
      <c r="M5" s="155" t="s">
        <v>169</v>
      </c>
    </row>
    <row r="6" spans="1:13" s="65" customFormat="1" ht="18.75" customHeight="1">
      <c r="A6" s="277">
        <v>1</v>
      </c>
      <c r="B6" s="278"/>
      <c r="C6" s="278"/>
      <c r="D6" s="343"/>
      <c r="E6" s="140">
        <v>2</v>
      </c>
      <c r="F6" s="140">
        <v>3</v>
      </c>
      <c r="G6" s="140">
        <v>4</v>
      </c>
      <c r="H6" s="140">
        <v>5</v>
      </c>
      <c r="I6" s="140">
        <v>6</v>
      </c>
      <c r="J6" s="140">
        <v>7</v>
      </c>
      <c r="K6" s="140">
        <v>8</v>
      </c>
      <c r="L6" s="140">
        <v>9</v>
      </c>
      <c r="M6" s="140">
        <v>10</v>
      </c>
    </row>
    <row r="7" spans="1:13" ht="44.25" customHeight="1">
      <c r="A7" s="319" t="s">
        <v>349</v>
      </c>
      <c r="B7" s="320"/>
      <c r="C7" s="320"/>
      <c r="D7" s="321"/>
      <c r="E7" s="66">
        <v>4000</v>
      </c>
      <c r="F7" s="42">
        <f>SUM(F8:F13)</f>
        <v>5601</v>
      </c>
      <c r="G7" s="42">
        <f>SUM(G8:G13)</f>
        <v>980</v>
      </c>
      <c r="H7" s="42">
        <f>SUM(H8:H13)</f>
        <v>1844</v>
      </c>
      <c r="I7" s="44">
        <f t="shared" ref="I7:I13" si="0">SUM(J7:M7)</f>
        <v>3781</v>
      </c>
      <c r="J7" s="42">
        <f>SUM(J8:J13)</f>
        <v>273</v>
      </c>
      <c r="K7" s="42">
        <f>SUM(K8:K13)</f>
        <v>237</v>
      </c>
      <c r="L7" s="42">
        <f>SUM(L8:L13)</f>
        <v>3061</v>
      </c>
      <c r="M7" s="42">
        <f>SUM(M8:M13)</f>
        <v>210</v>
      </c>
    </row>
    <row r="8" spans="1:13" ht="18.75" customHeight="1">
      <c r="A8" s="304" t="s">
        <v>350</v>
      </c>
      <c r="B8" s="305"/>
      <c r="C8" s="305"/>
      <c r="D8" s="306"/>
      <c r="E8" s="62" t="s">
        <v>351</v>
      </c>
      <c r="F8" s="29"/>
      <c r="G8" s="29"/>
      <c r="H8" s="29"/>
      <c r="I8" s="34">
        <f t="shared" si="0"/>
        <v>0</v>
      </c>
      <c r="J8" s="29"/>
      <c r="K8" s="29"/>
      <c r="L8" s="29"/>
      <c r="M8" s="29"/>
    </row>
    <row r="9" spans="1:13" ht="18.75" customHeight="1">
      <c r="A9" s="304" t="s">
        <v>352</v>
      </c>
      <c r="B9" s="305"/>
      <c r="C9" s="305"/>
      <c r="D9" s="306"/>
      <c r="E9" s="61">
        <v>4020</v>
      </c>
      <c r="F9" s="29">
        <v>3727</v>
      </c>
      <c r="G9" s="29">
        <v>0</v>
      </c>
      <c r="H9" s="29">
        <v>0</v>
      </c>
      <c r="I9" s="34">
        <f t="shared" si="0"/>
        <v>2876</v>
      </c>
      <c r="J9" s="29">
        <v>0</v>
      </c>
      <c r="K9" s="29">
        <v>0</v>
      </c>
      <c r="L9" s="29">
        <v>2876</v>
      </c>
      <c r="M9" s="29">
        <v>0</v>
      </c>
    </row>
    <row r="10" spans="1:13" ht="18.75" customHeight="1">
      <c r="A10" s="304" t="s">
        <v>353</v>
      </c>
      <c r="B10" s="305"/>
      <c r="C10" s="305"/>
      <c r="D10" s="306"/>
      <c r="E10" s="62">
        <v>4030</v>
      </c>
      <c r="F10" s="29">
        <v>1874</v>
      </c>
      <c r="G10" s="29">
        <v>980</v>
      </c>
      <c r="H10" s="29">
        <v>1833</v>
      </c>
      <c r="I10" s="34">
        <f t="shared" si="0"/>
        <v>905</v>
      </c>
      <c r="J10" s="29">
        <v>273</v>
      </c>
      <c r="K10" s="29">
        <v>237</v>
      </c>
      <c r="L10" s="29">
        <v>185</v>
      </c>
      <c r="M10" s="29">
        <v>210</v>
      </c>
    </row>
    <row r="11" spans="1:13" ht="18.75" customHeight="1">
      <c r="A11" s="304" t="s">
        <v>354</v>
      </c>
      <c r="B11" s="305"/>
      <c r="C11" s="305"/>
      <c r="D11" s="306"/>
      <c r="E11" s="61">
        <v>4040</v>
      </c>
      <c r="F11" s="29"/>
      <c r="G11" s="29">
        <v>0</v>
      </c>
      <c r="H11" s="29">
        <v>11</v>
      </c>
      <c r="I11" s="34">
        <f t="shared" si="0"/>
        <v>0</v>
      </c>
      <c r="J11" s="29"/>
      <c r="K11" s="29"/>
      <c r="L11" s="29"/>
      <c r="M11" s="29"/>
    </row>
    <row r="12" spans="1:13" ht="18.75" customHeight="1">
      <c r="A12" s="304" t="s">
        <v>355</v>
      </c>
      <c r="B12" s="305"/>
      <c r="C12" s="305"/>
      <c r="D12" s="306"/>
      <c r="E12" s="62">
        <v>4050</v>
      </c>
      <c r="F12" s="29"/>
      <c r="G12" s="29"/>
      <c r="H12" s="29"/>
      <c r="I12" s="34">
        <f t="shared" si="0"/>
        <v>0</v>
      </c>
      <c r="J12" s="29"/>
      <c r="K12" s="29"/>
      <c r="L12" s="29"/>
      <c r="M12" s="29"/>
    </row>
    <row r="13" spans="1:13" ht="18.75" customHeight="1">
      <c r="A13" s="304" t="s">
        <v>356</v>
      </c>
      <c r="B13" s="305"/>
      <c r="C13" s="305"/>
      <c r="D13" s="306"/>
      <c r="E13" s="63">
        <v>4060</v>
      </c>
      <c r="F13" s="29"/>
      <c r="G13" s="29"/>
      <c r="H13" s="29"/>
      <c r="I13" s="34">
        <f t="shared" si="0"/>
        <v>0</v>
      </c>
      <c r="J13" s="29"/>
      <c r="K13" s="29"/>
      <c r="L13" s="29"/>
      <c r="M13" s="29"/>
    </row>
    <row r="14" spans="1:13" ht="15" customHeight="1">
      <c r="A14" s="58"/>
      <c r="B14" s="58"/>
      <c r="C14" s="58"/>
      <c r="D14" s="58"/>
      <c r="E14" s="57"/>
      <c r="F14" s="59"/>
      <c r="G14" s="60"/>
      <c r="H14" s="60"/>
      <c r="I14" s="59"/>
      <c r="J14" s="60"/>
      <c r="K14" s="60"/>
      <c r="L14" s="60"/>
      <c r="M14" s="60"/>
    </row>
    <row r="15" spans="1:13" ht="15" customHeight="1">
      <c r="A15" s="58"/>
      <c r="B15" s="58"/>
      <c r="C15" s="58"/>
      <c r="D15" s="58"/>
      <c r="E15" s="57"/>
      <c r="F15" s="59"/>
      <c r="G15" s="60"/>
      <c r="H15" s="60"/>
      <c r="I15" s="59"/>
      <c r="J15" s="60"/>
      <c r="K15" s="60"/>
      <c r="L15" s="60"/>
      <c r="M15" s="60"/>
    </row>
    <row r="16" spans="1:13" ht="15" customHeight="1">
      <c r="A16" s="58"/>
      <c r="B16" s="58"/>
      <c r="C16" s="58"/>
      <c r="D16" s="58"/>
      <c r="E16" s="57"/>
      <c r="F16" s="59"/>
      <c r="G16" s="60"/>
      <c r="H16" s="60"/>
      <c r="I16" s="59"/>
      <c r="J16" s="60"/>
      <c r="K16" s="60"/>
      <c r="L16" s="60"/>
      <c r="M16" s="60"/>
    </row>
    <row r="17" spans="1:13" s="191" customFormat="1" ht="18.75" customHeight="1">
      <c r="A17" s="195" t="s">
        <v>445</v>
      </c>
      <c r="B17" s="99"/>
      <c r="C17" s="219"/>
      <c r="D17" s="274"/>
      <c r="E17" s="274"/>
      <c r="F17" s="274"/>
      <c r="G17" s="98"/>
      <c r="H17" s="226" t="s">
        <v>446</v>
      </c>
      <c r="I17" s="226"/>
      <c r="J17" s="226"/>
    </row>
    <row r="18" spans="1:13" ht="15" customHeight="1">
      <c r="A18" s="58"/>
      <c r="B18" s="58"/>
      <c r="C18" s="58"/>
      <c r="D18" s="58"/>
      <c r="E18" s="57"/>
      <c r="F18" s="59"/>
      <c r="G18" s="60"/>
      <c r="H18" s="60"/>
      <c r="I18" s="59"/>
      <c r="J18" s="60"/>
      <c r="K18" s="60"/>
      <c r="L18" s="60"/>
      <c r="M18" s="60"/>
    </row>
    <row r="19" spans="1:13" ht="15" customHeight="1">
      <c r="A19" s="58"/>
      <c r="B19" s="58"/>
      <c r="C19" s="58"/>
      <c r="D19" s="58"/>
      <c r="E19" s="57"/>
      <c r="F19" s="59"/>
      <c r="G19" s="60"/>
      <c r="H19" s="60"/>
      <c r="I19" s="59"/>
      <c r="J19" s="60"/>
      <c r="K19" s="60"/>
      <c r="L19" s="60"/>
      <c r="M19" s="60"/>
    </row>
    <row r="20" spans="1:13" ht="15" customHeight="1">
      <c r="A20" s="58"/>
      <c r="B20" s="58"/>
      <c r="C20" s="58"/>
      <c r="D20" s="58"/>
      <c r="E20" s="57"/>
      <c r="F20" s="59"/>
      <c r="G20" s="60"/>
      <c r="H20" s="60"/>
      <c r="I20" s="59"/>
      <c r="J20" s="60"/>
      <c r="K20" s="60"/>
      <c r="L20" s="60"/>
      <c r="M20" s="60"/>
    </row>
    <row r="21" spans="1:13" ht="15" customHeight="1">
      <c r="A21" s="21"/>
      <c r="B21" s="21"/>
      <c r="C21" s="21"/>
      <c r="D21" s="21"/>
      <c r="E21" s="2"/>
      <c r="F21" s="21"/>
      <c r="G21" s="21"/>
      <c r="H21" s="21"/>
      <c r="I21" s="21"/>
      <c r="J21" s="13"/>
      <c r="K21" s="3"/>
      <c r="L21" s="3"/>
      <c r="M21" s="3"/>
    </row>
    <row r="22" spans="1:13" ht="20.25" customHeight="1">
      <c r="A22" s="341" t="s">
        <v>357</v>
      </c>
      <c r="B22" s="341"/>
      <c r="C22" s="341"/>
      <c r="D22" s="341"/>
      <c r="E22" s="341"/>
      <c r="F22" s="341"/>
      <c r="G22" s="341"/>
      <c r="H22" s="341"/>
      <c r="I22" s="341"/>
      <c r="J22" s="341"/>
      <c r="K22" s="341"/>
      <c r="L22" s="341"/>
      <c r="M22" s="341"/>
    </row>
    <row r="23" spans="1:13" ht="20.25" customHeight="1">
      <c r="A23" s="163"/>
      <c r="B23" s="163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</row>
    <row r="24" spans="1:13" ht="50.25" customHeight="1">
      <c r="A24" s="333" t="s">
        <v>358</v>
      </c>
      <c r="B24" s="337" t="s">
        <v>359</v>
      </c>
      <c r="C24" s="340"/>
      <c r="D24" s="338"/>
      <c r="E24" s="335" t="s">
        <v>360</v>
      </c>
      <c r="F24" s="337" t="s">
        <v>361</v>
      </c>
      <c r="G24" s="340"/>
      <c r="H24" s="340"/>
      <c r="I24" s="340"/>
      <c r="J24" s="338"/>
      <c r="K24" s="339" t="s">
        <v>362</v>
      </c>
      <c r="L24" s="339"/>
      <c r="M24" s="339"/>
    </row>
    <row r="25" spans="1:13" ht="30" customHeight="1">
      <c r="A25" s="342"/>
      <c r="B25" s="335" t="s">
        <v>160</v>
      </c>
      <c r="C25" s="337" t="s">
        <v>363</v>
      </c>
      <c r="D25" s="338"/>
      <c r="E25" s="344"/>
      <c r="F25" s="335" t="s">
        <v>364</v>
      </c>
      <c r="G25" s="335" t="s">
        <v>365</v>
      </c>
      <c r="H25" s="335" t="s">
        <v>366</v>
      </c>
      <c r="I25" s="335" t="s">
        <v>367</v>
      </c>
      <c r="J25" s="335" t="s">
        <v>368</v>
      </c>
      <c r="K25" s="335" t="s">
        <v>160</v>
      </c>
      <c r="L25" s="337" t="s">
        <v>363</v>
      </c>
      <c r="M25" s="338"/>
    </row>
    <row r="26" spans="1:13" ht="106.5" customHeight="1">
      <c r="A26" s="334"/>
      <c r="B26" s="336"/>
      <c r="C26" s="162" t="s">
        <v>364</v>
      </c>
      <c r="D26" s="162" t="s">
        <v>369</v>
      </c>
      <c r="E26" s="336"/>
      <c r="F26" s="336"/>
      <c r="G26" s="336"/>
      <c r="H26" s="336"/>
      <c r="I26" s="336"/>
      <c r="J26" s="336"/>
      <c r="K26" s="336"/>
      <c r="L26" s="162" t="s">
        <v>364</v>
      </c>
      <c r="M26" s="162" t="s">
        <v>369</v>
      </c>
    </row>
    <row r="27" spans="1:13" ht="18.75" customHeight="1">
      <c r="A27" s="154">
        <v>1</v>
      </c>
      <c r="B27" s="162">
        <v>2</v>
      </c>
      <c r="C27" s="162">
        <v>3</v>
      </c>
      <c r="D27" s="162">
        <v>4</v>
      </c>
      <c r="E27" s="162">
        <v>5</v>
      </c>
      <c r="F27" s="162">
        <v>6</v>
      </c>
      <c r="G27" s="162">
        <v>7</v>
      </c>
      <c r="H27" s="162">
        <v>8</v>
      </c>
      <c r="I27" s="162">
        <v>9</v>
      </c>
      <c r="J27" s="162">
        <v>10</v>
      </c>
      <c r="K27" s="162">
        <v>11</v>
      </c>
      <c r="L27" s="162">
        <v>12</v>
      </c>
      <c r="M27" s="162">
        <v>13</v>
      </c>
    </row>
    <row r="28" spans="1:13" ht="42.75" customHeight="1">
      <c r="A28" s="158" t="s">
        <v>370</v>
      </c>
      <c r="B28" s="42">
        <f>SUM(C28,D28)</f>
        <v>0</v>
      </c>
      <c r="C28" s="67"/>
      <c r="D28" s="67"/>
      <c r="E28" s="67"/>
      <c r="F28" s="41" t="s">
        <v>171</v>
      </c>
      <c r="G28" s="89"/>
      <c r="H28" s="41" t="s">
        <v>171</v>
      </c>
      <c r="I28" s="89"/>
      <c r="J28" s="41"/>
      <c r="K28" s="42">
        <f>SUM(L28,M28)</f>
        <v>0</v>
      </c>
      <c r="L28" s="42">
        <f>SUM(C28,E28,F28,I28)</f>
        <v>0</v>
      </c>
      <c r="M28" s="42">
        <f>SUM(D28,G28,H28,J28)</f>
        <v>0</v>
      </c>
    </row>
    <row r="29" spans="1:13" ht="18.75" customHeight="1">
      <c r="A29" s="15"/>
      <c r="B29" s="167">
        <f t="shared" ref="B29:B36" si="1">SUM(C29,D29)</f>
        <v>0</v>
      </c>
      <c r="C29" s="30"/>
      <c r="D29" s="30"/>
      <c r="E29" s="30"/>
      <c r="F29" s="29" t="s">
        <v>171</v>
      </c>
      <c r="G29" s="95"/>
      <c r="H29" s="29" t="s">
        <v>171</v>
      </c>
      <c r="I29" s="95"/>
      <c r="J29" s="29"/>
      <c r="K29" s="87">
        <f t="shared" ref="K29:K36" si="2">SUM(L29,M29)</f>
        <v>0</v>
      </c>
      <c r="L29" s="87">
        <f t="shared" ref="L29:L36" si="3">SUM(C29,E29,F29,I29)</f>
        <v>0</v>
      </c>
      <c r="M29" s="87">
        <f t="shared" ref="M29:M36" si="4">SUM(D29,G29,H29,J29)</f>
        <v>0</v>
      </c>
    </row>
    <row r="30" spans="1:13" ht="18.75" customHeight="1">
      <c r="A30" s="15"/>
      <c r="B30" s="167">
        <f t="shared" si="1"/>
        <v>0</v>
      </c>
      <c r="C30" s="64"/>
      <c r="D30" s="64"/>
      <c r="E30" s="64"/>
      <c r="F30" s="29" t="s">
        <v>171</v>
      </c>
      <c r="G30" s="90"/>
      <c r="H30" s="29" t="s">
        <v>171</v>
      </c>
      <c r="I30" s="90"/>
      <c r="J30" s="29"/>
      <c r="K30" s="87">
        <f t="shared" si="2"/>
        <v>0</v>
      </c>
      <c r="L30" s="87">
        <f t="shared" si="3"/>
        <v>0</v>
      </c>
      <c r="M30" s="87">
        <f t="shared" si="4"/>
        <v>0</v>
      </c>
    </row>
    <row r="31" spans="1:13" ht="43.5" customHeight="1">
      <c r="A31" s="158" t="s">
        <v>371</v>
      </c>
      <c r="B31" s="43">
        <f t="shared" si="1"/>
        <v>0</v>
      </c>
      <c r="C31" s="67"/>
      <c r="D31" s="67"/>
      <c r="E31" s="67"/>
      <c r="F31" s="41" t="s">
        <v>171</v>
      </c>
      <c r="G31" s="89"/>
      <c r="H31" s="41" t="s">
        <v>171</v>
      </c>
      <c r="I31" s="89"/>
      <c r="J31" s="41"/>
      <c r="K31" s="42">
        <f t="shared" si="2"/>
        <v>0</v>
      </c>
      <c r="L31" s="42">
        <f t="shared" si="3"/>
        <v>0</v>
      </c>
      <c r="M31" s="42">
        <f t="shared" si="4"/>
        <v>0</v>
      </c>
    </row>
    <row r="32" spans="1:13" ht="18.75" customHeight="1">
      <c r="A32" s="15"/>
      <c r="B32" s="167">
        <f t="shared" si="1"/>
        <v>0</v>
      </c>
      <c r="C32" s="64"/>
      <c r="D32" s="64"/>
      <c r="E32" s="64"/>
      <c r="F32" s="29" t="s">
        <v>171</v>
      </c>
      <c r="G32" s="90"/>
      <c r="H32" s="29" t="s">
        <v>171</v>
      </c>
      <c r="I32" s="90"/>
      <c r="J32" s="29"/>
      <c r="K32" s="87">
        <f t="shared" si="2"/>
        <v>0</v>
      </c>
      <c r="L32" s="87">
        <f t="shared" si="3"/>
        <v>0</v>
      </c>
      <c r="M32" s="87">
        <f t="shared" si="4"/>
        <v>0</v>
      </c>
    </row>
    <row r="33" spans="1:13" ht="18.75" customHeight="1">
      <c r="A33" s="15"/>
      <c r="B33" s="167">
        <f t="shared" si="1"/>
        <v>0</v>
      </c>
      <c r="C33" s="64"/>
      <c r="D33" s="64"/>
      <c r="E33" s="64"/>
      <c r="F33" s="29" t="s">
        <v>171</v>
      </c>
      <c r="G33" s="90"/>
      <c r="H33" s="29" t="s">
        <v>171</v>
      </c>
      <c r="I33" s="90"/>
      <c r="J33" s="29"/>
      <c r="K33" s="87">
        <f t="shared" si="2"/>
        <v>0</v>
      </c>
      <c r="L33" s="87">
        <f t="shared" si="3"/>
        <v>0</v>
      </c>
      <c r="M33" s="87">
        <f t="shared" si="4"/>
        <v>0</v>
      </c>
    </row>
    <row r="34" spans="1:13" ht="42" customHeight="1">
      <c r="A34" s="158" t="s">
        <v>372</v>
      </c>
      <c r="B34" s="42">
        <f t="shared" si="1"/>
        <v>0</v>
      </c>
      <c r="C34" s="67"/>
      <c r="D34" s="67"/>
      <c r="E34" s="67"/>
      <c r="F34" s="41" t="s">
        <v>171</v>
      </c>
      <c r="G34" s="89"/>
      <c r="H34" s="41" t="s">
        <v>171</v>
      </c>
      <c r="I34" s="89"/>
      <c r="J34" s="41"/>
      <c r="K34" s="42">
        <f t="shared" si="2"/>
        <v>0</v>
      </c>
      <c r="L34" s="42">
        <f t="shared" si="3"/>
        <v>0</v>
      </c>
      <c r="M34" s="42">
        <f t="shared" si="4"/>
        <v>0</v>
      </c>
    </row>
    <row r="35" spans="1:13" ht="18.75" customHeight="1">
      <c r="A35" s="15"/>
      <c r="B35" s="167">
        <f t="shared" si="1"/>
        <v>0</v>
      </c>
      <c r="C35" s="64"/>
      <c r="D35" s="64"/>
      <c r="E35" s="64"/>
      <c r="F35" s="29" t="s">
        <v>171</v>
      </c>
      <c r="G35" s="90"/>
      <c r="H35" s="29" t="s">
        <v>171</v>
      </c>
      <c r="I35" s="90"/>
      <c r="J35" s="29"/>
      <c r="K35" s="87">
        <f t="shared" si="2"/>
        <v>0</v>
      </c>
      <c r="L35" s="87">
        <f t="shared" si="3"/>
        <v>0</v>
      </c>
      <c r="M35" s="87">
        <f t="shared" si="4"/>
        <v>0</v>
      </c>
    </row>
    <row r="36" spans="1:13" ht="18.75" customHeight="1">
      <c r="A36" s="15"/>
      <c r="B36" s="167">
        <f t="shared" si="1"/>
        <v>0</v>
      </c>
      <c r="C36" s="64"/>
      <c r="D36" s="64"/>
      <c r="E36" s="64"/>
      <c r="F36" s="29" t="s">
        <v>171</v>
      </c>
      <c r="G36" s="90"/>
      <c r="H36" s="29" t="s">
        <v>171</v>
      </c>
      <c r="I36" s="90"/>
      <c r="J36" s="29"/>
      <c r="K36" s="87">
        <f t="shared" si="2"/>
        <v>0</v>
      </c>
      <c r="L36" s="87">
        <f t="shared" si="3"/>
        <v>0</v>
      </c>
      <c r="M36" s="87">
        <f t="shared" si="4"/>
        <v>0</v>
      </c>
    </row>
    <row r="37" spans="1:13" ht="25.5" customHeight="1">
      <c r="A37" s="158" t="s">
        <v>160</v>
      </c>
      <c r="B37" s="42">
        <f>SUM(B28,B31,B34)</f>
        <v>0</v>
      </c>
      <c r="C37" s="42">
        <f t="shared" ref="C37:M37" si="5">SUM(C28,C31,C34)</f>
        <v>0</v>
      </c>
      <c r="D37" s="42">
        <f t="shared" si="5"/>
        <v>0</v>
      </c>
      <c r="E37" s="42">
        <f t="shared" si="5"/>
        <v>0</v>
      </c>
      <c r="F37" s="42">
        <f t="shared" si="5"/>
        <v>0</v>
      </c>
      <c r="G37" s="42">
        <f t="shared" si="5"/>
        <v>0</v>
      </c>
      <c r="H37" s="42">
        <f t="shared" si="5"/>
        <v>0</v>
      </c>
      <c r="I37" s="42">
        <f t="shared" si="5"/>
        <v>0</v>
      </c>
      <c r="J37" s="42">
        <f t="shared" si="5"/>
        <v>0</v>
      </c>
      <c r="K37" s="42">
        <f t="shared" si="5"/>
        <v>0</v>
      </c>
      <c r="L37" s="42">
        <f t="shared" si="5"/>
        <v>0</v>
      </c>
      <c r="M37" s="42">
        <f t="shared" si="5"/>
        <v>0</v>
      </c>
    </row>
    <row r="38" spans="1:13" ht="18.75" customHeight="1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</row>
    <row r="39" spans="1:13" ht="18.75" customHeight="1">
      <c r="A39" s="58"/>
      <c r="B39" s="58"/>
      <c r="C39" s="58"/>
      <c r="D39" s="58"/>
      <c r="E39" s="57"/>
      <c r="F39" s="59"/>
      <c r="G39" s="60"/>
      <c r="H39" s="60"/>
      <c r="I39" s="59"/>
      <c r="J39" s="60"/>
      <c r="K39" s="60"/>
      <c r="L39" s="60"/>
      <c r="M39" s="60"/>
    </row>
    <row r="40" spans="1:13" s="191" customFormat="1" ht="18.75" customHeight="1">
      <c r="A40" s="195" t="s">
        <v>445</v>
      </c>
      <c r="B40" s="99"/>
      <c r="C40" s="219"/>
      <c r="D40" s="274"/>
      <c r="E40" s="274"/>
      <c r="F40" s="274"/>
      <c r="G40" s="98"/>
      <c r="H40" s="226" t="s">
        <v>446</v>
      </c>
      <c r="I40" s="226"/>
      <c r="J40" s="226"/>
    </row>
  </sheetData>
  <mergeCells count="36">
    <mergeCell ref="C40:F40"/>
    <mergeCell ref="H40:J40"/>
    <mergeCell ref="F4:F5"/>
    <mergeCell ref="A12:D12"/>
    <mergeCell ref="A13:D13"/>
    <mergeCell ref="F24:J24"/>
    <mergeCell ref="A22:M22"/>
    <mergeCell ref="A24:A26"/>
    <mergeCell ref="B24:D24"/>
    <mergeCell ref="A6:D6"/>
    <mergeCell ref="A9:D9"/>
    <mergeCell ref="A10:D10"/>
    <mergeCell ref="A11:D11"/>
    <mergeCell ref="B25:B26"/>
    <mergeCell ref="E24:E26"/>
    <mergeCell ref="C17:F17"/>
    <mergeCell ref="A2:M2"/>
    <mergeCell ref="A4:D5"/>
    <mergeCell ref="G4:G5"/>
    <mergeCell ref="H4:H5"/>
    <mergeCell ref="I4:I5"/>
    <mergeCell ref="J4:M4"/>
    <mergeCell ref="E4:E5"/>
    <mergeCell ref="L3:M3"/>
    <mergeCell ref="K25:K26"/>
    <mergeCell ref="A7:D7"/>
    <mergeCell ref="A8:D8"/>
    <mergeCell ref="L25:M25"/>
    <mergeCell ref="G25:G26"/>
    <mergeCell ref="H25:H26"/>
    <mergeCell ref="C25:D25"/>
    <mergeCell ref="F25:F26"/>
    <mergeCell ref="I25:I26"/>
    <mergeCell ref="J25:J26"/>
    <mergeCell ref="K24:M24"/>
    <mergeCell ref="H17:J17"/>
  </mergeCells>
  <printOptions horizontalCentered="1"/>
  <pageMargins left="0.98425196850393704" right="0.19685039370078741" top="0.78740157480314965" bottom="0.74803149606299213" header="0.31496062992125984" footer="0.31496062992125984"/>
  <pageSetup paperSize="9" scale="50" firstPageNumber="10" orientation="landscape" useFirstPageNumber="1" r:id="rId1"/>
  <headerFooter>
    <oddHeader>&amp;R&amp;P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AE41"/>
  <sheetViews>
    <sheetView zoomScale="42" zoomScaleNormal="42" zoomScaleSheetLayoutView="50" workbookViewId="0">
      <selection activeCell="B6" sqref="B6:F8"/>
    </sheetView>
  </sheetViews>
  <sheetFormatPr defaultRowHeight="12.75"/>
  <cols>
    <col min="2" max="2" width="39.42578125" customWidth="1"/>
    <col min="3" max="3" width="10.28515625" customWidth="1"/>
    <col min="4" max="4" width="9.5703125" customWidth="1"/>
    <col min="5" max="5" width="10.42578125" customWidth="1"/>
    <col min="6" max="6" width="9.5703125" customWidth="1"/>
    <col min="7" max="7" width="12.28515625" customWidth="1"/>
    <col min="12" max="12" width="12" customWidth="1"/>
    <col min="17" max="17" width="12.5703125" customWidth="1"/>
    <col min="22" max="22" width="12.28515625" customWidth="1"/>
    <col min="27" max="27" width="12.5703125" customWidth="1"/>
  </cols>
  <sheetData>
    <row r="2" spans="1:31" ht="18.75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"/>
      <c r="Q2" s="83"/>
      <c r="R2" s="83"/>
      <c r="S2" s="83"/>
      <c r="T2" s="83"/>
      <c r="U2" s="83"/>
      <c r="V2" s="1"/>
      <c r="W2" s="1"/>
      <c r="X2" s="1"/>
      <c r="Y2" s="1"/>
      <c r="Z2" s="1"/>
      <c r="AA2" s="1"/>
      <c r="AB2" s="1"/>
      <c r="AC2" s="1"/>
      <c r="AD2" s="1"/>
      <c r="AE2" s="83"/>
    </row>
    <row r="3" spans="1:31" ht="18.75">
      <c r="A3" s="332" t="s">
        <v>373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2"/>
      <c r="W3" s="332"/>
      <c r="X3" s="332"/>
      <c r="Y3" s="332"/>
      <c r="Z3" s="332"/>
      <c r="AA3" s="332"/>
      <c r="AB3" s="332"/>
      <c r="AC3" s="332"/>
      <c r="AD3" s="332"/>
      <c r="AE3" s="332"/>
    </row>
    <row r="4" spans="1:31" ht="18.75">
      <c r="A4" s="159"/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</row>
    <row r="5" spans="1:31" ht="18.75">
      <c r="A5" s="84"/>
      <c r="B5" s="84"/>
      <c r="C5" s="84"/>
      <c r="D5" s="84"/>
      <c r="E5" s="84"/>
      <c r="F5" s="84"/>
      <c r="G5" s="84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84"/>
      <c r="W5" s="1"/>
      <c r="X5" s="1"/>
      <c r="Y5" s="1"/>
      <c r="Z5" s="1"/>
      <c r="AA5" s="1"/>
      <c r="AB5" s="1"/>
      <c r="AC5" s="1"/>
      <c r="AD5" s="1"/>
      <c r="AE5" s="85" t="s">
        <v>347</v>
      </c>
    </row>
    <row r="6" spans="1:31" ht="50.25" customHeight="1">
      <c r="A6" s="241" t="s">
        <v>374</v>
      </c>
      <c r="B6" s="349" t="s">
        <v>375</v>
      </c>
      <c r="C6" s="350"/>
      <c r="D6" s="350"/>
      <c r="E6" s="350"/>
      <c r="F6" s="351"/>
      <c r="G6" s="241" t="s">
        <v>376</v>
      </c>
      <c r="H6" s="241"/>
      <c r="I6" s="241"/>
      <c r="J6" s="241"/>
      <c r="K6" s="241"/>
      <c r="L6" s="241" t="s">
        <v>377</v>
      </c>
      <c r="M6" s="241"/>
      <c r="N6" s="241"/>
      <c r="O6" s="241"/>
      <c r="P6" s="241"/>
      <c r="Q6" s="241" t="s">
        <v>378</v>
      </c>
      <c r="R6" s="241"/>
      <c r="S6" s="241"/>
      <c r="T6" s="241"/>
      <c r="U6" s="241"/>
      <c r="V6" s="241" t="s">
        <v>379</v>
      </c>
      <c r="W6" s="241"/>
      <c r="X6" s="241"/>
      <c r="Y6" s="241"/>
      <c r="Z6" s="241"/>
      <c r="AA6" s="241" t="s">
        <v>160</v>
      </c>
      <c r="AB6" s="241"/>
      <c r="AC6" s="241"/>
      <c r="AD6" s="241"/>
      <c r="AE6" s="241"/>
    </row>
    <row r="7" spans="1:31" ht="29.25" customHeight="1">
      <c r="A7" s="241"/>
      <c r="B7" s="352"/>
      <c r="C7" s="353"/>
      <c r="D7" s="353"/>
      <c r="E7" s="353"/>
      <c r="F7" s="354"/>
      <c r="G7" s="241" t="s">
        <v>380</v>
      </c>
      <c r="H7" s="241" t="s">
        <v>381</v>
      </c>
      <c r="I7" s="241"/>
      <c r="J7" s="241"/>
      <c r="K7" s="241"/>
      <c r="L7" s="241" t="s">
        <v>380</v>
      </c>
      <c r="M7" s="241" t="s">
        <v>381</v>
      </c>
      <c r="N7" s="241"/>
      <c r="O7" s="241"/>
      <c r="P7" s="241"/>
      <c r="Q7" s="241" t="s">
        <v>380</v>
      </c>
      <c r="R7" s="241" t="s">
        <v>381</v>
      </c>
      <c r="S7" s="241"/>
      <c r="T7" s="241"/>
      <c r="U7" s="241"/>
      <c r="V7" s="241" t="s">
        <v>380</v>
      </c>
      <c r="W7" s="241" t="s">
        <v>381</v>
      </c>
      <c r="X7" s="241"/>
      <c r="Y7" s="241"/>
      <c r="Z7" s="241"/>
      <c r="AA7" s="241" t="s">
        <v>380</v>
      </c>
      <c r="AB7" s="241" t="s">
        <v>381</v>
      </c>
      <c r="AC7" s="241"/>
      <c r="AD7" s="241"/>
      <c r="AE7" s="241"/>
    </row>
    <row r="8" spans="1:31" ht="26.25" customHeight="1">
      <c r="A8" s="241"/>
      <c r="B8" s="355"/>
      <c r="C8" s="356"/>
      <c r="D8" s="356"/>
      <c r="E8" s="356"/>
      <c r="F8" s="357"/>
      <c r="G8" s="241"/>
      <c r="H8" s="140" t="s">
        <v>382</v>
      </c>
      <c r="I8" s="140" t="s">
        <v>383</v>
      </c>
      <c r="J8" s="140" t="s">
        <v>384</v>
      </c>
      <c r="K8" s="140" t="s">
        <v>169</v>
      </c>
      <c r="L8" s="241"/>
      <c r="M8" s="140" t="s">
        <v>382</v>
      </c>
      <c r="N8" s="140" t="s">
        <v>383</v>
      </c>
      <c r="O8" s="140" t="s">
        <v>384</v>
      </c>
      <c r="P8" s="140" t="s">
        <v>169</v>
      </c>
      <c r="Q8" s="241"/>
      <c r="R8" s="140" t="s">
        <v>382</v>
      </c>
      <c r="S8" s="140" t="s">
        <v>383</v>
      </c>
      <c r="T8" s="140" t="s">
        <v>384</v>
      </c>
      <c r="U8" s="140" t="s">
        <v>169</v>
      </c>
      <c r="V8" s="241"/>
      <c r="W8" s="140" t="s">
        <v>382</v>
      </c>
      <c r="X8" s="140" t="s">
        <v>383</v>
      </c>
      <c r="Y8" s="140" t="s">
        <v>384</v>
      </c>
      <c r="Z8" s="140" t="s">
        <v>169</v>
      </c>
      <c r="AA8" s="241"/>
      <c r="AB8" s="140" t="s">
        <v>382</v>
      </c>
      <c r="AC8" s="140" t="s">
        <v>383</v>
      </c>
      <c r="AD8" s="140" t="s">
        <v>384</v>
      </c>
      <c r="AE8" s="140" t="s">
        <v>169</v>
      </c>
    </row>
    <row r="9" spans="1:31" ht="18.75" customHeight="1">
      <c r="A9" s="140">
        <v>1</v>
      </c>
      <c r="B9" s="241">
        <v>2</v>
      </c>
      <c r="C9" s="241"/>
      <c r="D9" s="241"/>
      <c r="E9" s="241"/>
      <c r="F9" s="241"/>
      <c r="G9" s="140">
        <v>3</v>
      </c>
      <c r="H9" s="140">
        <v>4</v>
      </c>
      <c r="I9" s="140">
        <v>5</v>
      </c>
      <c r="J9" s="140">
        <v>6</v>
      </c>
      <c r="K9" s="140">
        <v>7</v>
      </c>
      <c r="L9" s="140">
        <v>8</v>
      </c>
      <c r="M9" s="140">
        <v>9</v>
      </c>
      <c r="N9" s="140">
        <v>10</v>
      </c>
      <c r="O9" s="140">
        <v>11</v>
      </c>
      <c r="P9" s="140">
        <v>12</v>
      </c>
      <c r="Q9" s="140">
        <v>13</v>
      </c>
      <c r="R9" s="140">
        <v>14</v>
      </c>
      <c r="S9" s="140">
        <v>15</v>
      </c>
      <c r="T9" s="140">
        <v>16</v>
      </c>
      <c r="U9" s="140">
        <v>17</v>
      </c>
      <c r="V9" s="144">
        <v>18</v>
      </c>
      <c r="W9" s="144">
        <v>19</v>
      </c>
      <c r="X9" s="144">
        <v>20</v>
      </c>
      <c r="Y9" s="144">
        <v>21</v>
      </c>
      <c r="Z9" s="144">
        <v>22</v>
      </c>
      <c r="AA9" s="144">
        <v>23</v>
      </c>
      <c r="AB9" s="144">
        <v>24</v>
      </c>
      <c r="AC9" s="144">
        <v>25</v>
      </c>
      <c r="AD9" s="144">
        <v>26</v>
      </c>
      <c r="AE9" s="144">
        <v>27</v>
      </c>
    </row>
    <row r="10" spans="1:31" s="88" customFormat="1" ht="21.75" customHeight="1">
      <c r="A10" s="86">
        <v>1</v>
      </c>
      <c r="B10" s="346" t="s">
        <v>350</v>
      </c>
      <c r="C10" s="347"/>
      <c r="D10" s="347"/>
      <c r="E10" s="347"/>
      <c r="F10" s="348"/>
      <c r="G10" s="87">
        <f t="shared" ref="G10:G15" si="0">SUM(H10,I10,J10,K10)</f>
        <v>0</v>
      </c>
      <c r="H10" s="30"/>
      <c r="I10" s="30"/>
      <c r="J10" s="30"/>
      <c r="K10" s="30"/>
      <c r="L10" s="87">
        <f t="shared" ref="L10:L15" si="1">SUM(M10,N10,O10,P10)</f>
        <v>0</v>
      </c>
      <c r="M10" s="30"/>
      <c r="N10" s="30"/>
      <c r="O10" s="30"/>
      <c r="P10" s="30"/>
      <c r="Q10" s="87">
        <f t="shared" ref="Q10:Q15" si="2">SUM(R10,S10,T10,U10)</f>
        <v>0</v>
      </c>
      <c r="R10" s="30"/>
      <c r="S10" s="30"/>
      <c r="T10" s="30"/>
      <c r="U10" s="30"/>
      <c r="V10" s="87">
        <f t="shared" ref="V10:V15" si="3">SUM(W10,X10,Y10,Z10)</f>
        <v>0</v>
      </c>
      <c r="W10" s="30"/>
      <c r="X10" s="30"/>
      <c r="Y10" s="30"/>
      <c r="Z10" s="30"/>
      <c r="AA10" s="42">
        <f t="shared" ref="AA10:AA16" si="4">SUM(AB10,AC10,AD10,AE10)</f>
        <v>0</v>
      </c>
      <c r="AB10" s="87">
        <f t="shared" ref="AB10:AE15" si="5">SUM(H10,M10,R10,W10)</f>
        <v>0</v>
      </c>
      <c r="AC10" s="87">
        <f t="shared" si="5"/>
        <v>0</v>
      </c>
      <c r="AD10" s="87">
        <f t="shared" si="5"/>
        <v>0</v>
      </c>
      <c r="AE10" s="87">
        <f t="shared" si="5"/>
        <v>0</v>
      </c>
    </row>
    <row r="11" spans="1:31" ht="21.75" customHeight="1">
      <c r="A11" s="86">
        <v>2</v>
      </c>
      <c r="B11" s="346" t="s">
        <v>385</v>
      </c>
      <c r="C11" s="347"/>
      <c r="D11" s="347"/>
      <c r="E11" s="347"/>
      <c r="F11" s="348"/>
      <c r="G11" s="87">
        <f t="shared" si="0"/>
        <v>0</v>
      </c>
      <c r="H11" s="30"/>
      <c r="I11" s="30"/>
      <c r="J11" s="30"/>
      <c r="K11" s="30"/>
      <c r="L11" s="87">
        <f t="shared" si="1"/>
        <v>0</v>
      </c>
      <c r="M11" s="30"/>
      <c r="N11" s="30"/>
      <c r="O11" s="30"/>
      <c r="P11" s="30"/>
      <c r="Q11" s="87">
        <f t="shared" si="2"/>
        <v>2876</v>
      </c>
      <c r="R11" s="30"/>
      <c r="S11" s="30"/>
      <c r="T11" s="30">
        <v>2876</v>
      </c>
      <c r="U11" s="30"/>
      <c r="V11" s="87">
        <f t="shared" si="3"/>
        <v>0</v>
      </c>
      <c r="W11" s="30"/>
      <c r="X11" s="30"/>
      <c r="Y11" s="30"/>
      <c r="Z11" s="30"/>
      <c r="AA11" s="42">
        <f t="shared" si="4"/>
        <v>2876</v>
      </c>
      <c r="AB11" s="87">
        <f t="shared" si="5"/>
        <v>0</v>
      </c>
      <c r="AC11" s="87">
        <f t="shared" si="5"/>
        <v>0</v>
      </c>
      <c r="AD11" s="87">
        <f t="shared" si="5"/>
        <v>2876</v>
      </c>
      <c r="AE11" s="87">
        <f t="shared" si="5"/>
        <v>0</v>
      </c>
    </row>
    <row r="12" spans="1:31" ht="39.75" customHeight="1">
      <c r="A12" s="86">
        <v>3</v>
      </c>
      <c r="B12" s="346" t="s">
        <v>386</v>
      </c>
      <c r="C12" s="347"/>
      <c r="D12" s="347"/>
      <c r="E12" s="347"/>
      <c r="F12" s="348"/>
      <c r="G12" s="87">
        <f t="shared" si="0"/>
        <v>0</v>
      </c>
      <c r="H12" s="30"/>
      <c r="I12" s="30"/>
      <c r="J12" s="30"/>
      <c r="K12" s="30"/>
      <c r="L12" s="87">
        <f t="shared" si="1"/>
        <v>523</v>
      </c>
      <c r="M12" s="30">
        <v>98</v>
      </c>
      <c r="N12" s="30">
        <v>141</v>
      </c>
      <c r="O12" s="30">
        <v>162</v>
      </c>
      <c r="P12" s="30">
        <v>122</v>
      </c>
      <c r="Q12" s="87">
        <f t="shared" si="2"/>
        <v>382</v>
      </c>
      <c r="R12" s="29">
        <v>175</v>
      </c>
      <c r="S12" s="29">
        <v>96</v>
      </c>
      <c r="T12" s="29">
        <v>23</v>
      </c>
      <c r="U12" s="29">
        <v>88</v>
      </c>
      <c r="V12" s="87">
        <f t="shared" si="3"/>
        <v>0</v>
      </c>
      <c r="W12" s="30"/>
      <c r="X12" s="30"/>
      <c r="Y12" s="30"/>
      <c r="Z12" s="30"/>
      <c r="AA12" s="42">
        <f t="shared" si="4"/>
        <v>905</v>
      </c>
      <c r="AB12" s="87">
        <f t="shared" si="5"/>
        <v>273</v>
      </c>
      <c r="AC12" s="87">
        <f t="shared" si="5"/>
        <v>237</v>
      </c>
      <c r="AD12" s="87">
        <f t="shared" si="5"/>
        <v>185</v>
      </c>
      <c r="AE12" s="87">
        <f t="shared" si="5"/>
        <v>210</v>
      </c>
    </row>
    <row r="13" spans="1:31" ht="46.5" customHeight="1">
      <c r="A13" s="86">
        <v>4</v>
      </c>
      <c r="B13" s="346" t="s">
        <v>387</v>
      </c>
      <c r="C13" s="347"/>
      <c r="D13" s="347"/>
      <c r="E13" s="347"/>
      <c r="F13" s="348"/>
      <c r="G13" s="87">
        <f t="shared" si="0"/>
        <v>0</v>
      </c>
      <c r="H13" s="30"/>
      <c r="I13" s="30"/>
      <c r="J13" s="30"/>
      <c r="K13" s="30"/>
      <c r="L13" s="87">
        <f t="shared" si="1"/>
        <v>0</v>
      </c>
      <c r="M13" s="30"/>
      <c r="N13" s="30"/>
      <c r="O13" s="30"/>
      <c r="P13" s="30"/>
      <c r="Q13" s="87">
        <f t="shared" si="2"/>
        <v>0</v>
      </c>
      <c r="R13" s="30"/>
      <c r="S13" s="30"/>
      <c r="T13" s="30"/>
      <c r="U13" s="30"/>
      <c r="V13" s="87">
        <f t="shared" si="3"/>
        <v>0</v>
      </c>
      <c r="W13" s="30"/>
      <c r="X13" s="30"/>
      <c r="Y13" s="30"/>
      <c r="Z13" s="30"/>
      <c r="AA13" s="42">
        <f t="shared" si="4"/>
        <v>0</v>
      </c>
      <c r="AB13" s="87">
        <f t="shared" si="5"/>
        <v>0</v>
      </c>
      <c r="AC13" s="87">
        <f t="shared" si="5"/>
        <v>0</v>
      </c>
      <c r="AD13" s="87">
        <f t="shared" si="5"/>
        <v>0</v>
      </c>
      <c r="AE13" s="87">
        <f t="shared" si="5"/>
        <v>0</v>
      </c>
    </row>
    <row r="14" spans="1:31" ht="39.75" customHeight="1">
      <c r="A14" s="86">
        <v>5</v>
      </c>
      <c r="B14" s="346" t="s">
        <v>388</v>
      </c>
      <c r="C14" s="347"/>
      <c r="D14" s="347"/>
      <c r="E14" s="347"/>
      <c r="F14" s="348"/>
      <c r="G14" s="87">
        <f t="shared" si="0"/>
        <v>0</v>
      </c>
      <c r="H14" s="30"/>
      <c r="I14" s="30"/>
      <c r="J14" s="30"/>
      <c r="K14" s="30"/>
      <c r="L14" s="87">
        <f t="shared" si="1"/>
        <v>0</v>
      </c>
      <c r="M14" s="30"/>
      <c r="N14" s="30"/>
      <c r="O14" s="30"/>
      <c r="P14" s="30"/>
      <c r="Q14" s="87">
        <f t="shared" si="2"/>
        <v>0</v>
      </c>
      <c r="R14" s="30"/>
      <c r="S14" s="30"/>
      <c r="T14" s="30"/>
      <c r="U14" s="30"/>
      <c r="V14" s="87">
        <f t="shared" si="3"/>
        <v>0</v>
      </c>
      <c r="W14" s="30"/>
      <c r="X14" s="30"/>
      <c r="Y14" s="30"/>
      <c r="Z14" s="30"/>
      <c r="AA14" s="42">
        <f t="shared" si="4"/>
        <v>0</v>
      </c>
      <c r="AB14" s="87">
        <f t="shared" si="5"/>
        <v>0</v>
      </c>
      <c r="AC14" s="87">
        <f t="shared" si="5"/>
        <v>0</v>
      </c>
      <c r="AD14" s="87">
        <f t="shared" si="5"/>
        <v>0</v>
      </c>
      <c r="AE14" s="87">
        <f t="shared" si="5"/>
        <v>0</v>
      </c>
    </row>
    <row r="15" spans="1:31" ht="21.75" customHeight="1">
      <c r="A15" s="86">
        <v>6</v>
      </c>
      <c r="B15" s="346" t="s">
        <v>356</v>
      </c>
      <c r="C15" s="347"/>
      <c r="D15" s="347"/>
      <c r="E15" s="347"/>
      <c r="F15" s="348"/>
      <c r="G15" s="87">
        <f t="shared" si="0"/>
        <v>0</v>
      </c>
      <c r="H15" s="30"/>
      <c r="I15" s="30"/>
      <c r="J15" s="30"/>
      <c r="K15" s="30"/>
      <c r="L15" s="87">
        <f t="shared" si="1"/>
        <v>0</v>
      </c>
      <c r="M15" s="30"/>
      <c r="N15" s="30"/>
      <c r="O15" s="30"/>
      <c r="P15" s="30"/>
      <c r="Q15" s="87">
        <f t="shared" si="2"/>
        <v>0</v>
      </c>
      <c r="R15" s="30"/>
      <c r="S15" s="30"/>
      <c r="T15" s="30"/>
      <c r="U15" s="30"/>
      <c r="V15" s="87">
        <f t="shared" si="3"/>
        <v>0</v>
      </c>
      <c r="W15" s="30"/>
      <c r="X15" s="30"/>
      <c r="Y15" s="30"/>
      <c r="Z15" s="30"/>
      <c r="AA15" s="42">
        <f t="shared" si="4"/>
        <v>0</v>
      </c>
      <c r="AB15" s="87">
        <f t="shared" si="5"/>
        <v>0</v>
      </c>
      <c r="AC15" s="87">
        <f t="shared" si="5"/>
        <v>0</v>
      </c>
      <c r="AD15" s="87">
        <f t="shared" si="5"/>
        <v>0</v>
      </c>
      <c r="AE15" s="87">
        <f t="shared" si="5"/>
        <v>0</v>
      </c>
    </row>
    <row r="16" spans="1:31" ht="21.75" customHeight="1">
      <c r="A16" s="358" t="s">
        <v>160</v>
      </c>
      <c r="B16" s="359"/>
      <c r="C16" s="359"/>
      <c r="D16" s="359"/>
      <c r="E16" s="359"/>
      <c r="F16" s="360"/>
      <c r="G16" s="167">
        <f t="shared" ref="G16:AE16" si="6">SUM(G10:G15)</f>
        <v>0</v>
      </c>
      <c r="H16" s="167">
        <f t="shared" si="6"/>
        <v>0</v>
      </c>
      <c r="I16" s="167">
        <f t="shared" si="6"/>
        <v>0</v>
      </c>
      <c r="J16" s="167">
        <f t="shared" si="6"/>
        <v>0</v>
      </c>
      <c r="K16" s="167">
        <f t="shared" si="6"/>
        <v>0</v>
      </c>
      <c r="L16" s="167">
        <f t="shared" si="6"/>
        <v>523</v>
      </c>
      <c r="M16" s="167">
        <f t="shared" si="6"/>
        <v>98</v>
      </c>
      <c r="N16" s="167">
        <f t="shared" si="6"/>
        <v>141</v>
      </c>
      <c r="O16" s="167">
        <f t="shared" si="6"/>
        <v>162</v>
      </c>
      <c r="P16" s="167">
        <f t="shared" si="6"/>
        <v>122</v>
      </c>
      <c r="Q16" s="167">
        <f t="shared" si="6"/>
        <v>3258</v>
      </c>
      <c r="R16" s="167">
        <f t="shared" si="6"/>
        <v>175</v>
      </c>
      <c r="S16" s="167">
        <f t="shared" si="6"/>
        <v>96</v>
      </c>
      <c r="T16" s="167">
        <f t="shared" si="6"/>
        <v>2899</v>
      </c>
      <c r="U16" s="167">
        <f t="shared" si="6"/>
        <v>88</v>
      </c>
      <c r="V16" s="167">
        <f t="shared" si="6"/>
        <v>0</v>
      </c>
      <c r="W16" s="167">
        <f t="shared" si="6"/>
        <v>0</v>
      </c>
      <c r="X16" s="167">
        <f t="shared" si="6"/>
        <v>0</v>
      </c>
      <c r="Y16" s="167">
        <f t="shared" si="6"/>
        <v>0</v>
      </c>
      <c r="Z16" s="167">
        <f t="shared" si="6"/>
        <v>0</v>
      </c>
      <c r="AA16" s="42">
        <f t="shared" si="4"/>
        <v>3781</v>
      </c>
      <c r="AB16" s="167">
        <f t="shared" si="6"/>
        <v>273</v>
      </c>
      <c r="AC16" s="167">
        <f t="shared" si="6"/>
        <v>237</v>
      </c>
      <c r="AD16" s="167">
        <f t="shared" si="6"/>
        <v>3061</v>
      </c>
      <c r="AE16" s="167">
        <f t="shared" si="6"/>
        <v>210</v>
      </c>
    </row>
    <row r="17" spans="1:31" ht="21.75" customHeight="1">
      <c r="A17" s="319" t="s">
        <v>389</v>
      </c>
      <c r="B17" s="320"/>
      <c r="C17" s="320"/>
      <c r="D17" s="320"/>
      <c r="E17" s="320"/>
      <c r="F17" s="321"/>
      <c r="G17" s="167">
        <f>G16/AA16*100</f>
        <v>0</v>
      </c>
      <c r="H17" s="91"/>
      <c r="I17" s="91"/>
      <c r="J17" s="91"/>
      <c r="K17" s="91"/>
      <c r="L17" s="167">
        <f>L16/AA16*100</f>
        <v>13.832319492197831</v>
      </c>
      <c r="M17" s="91"/>
      <c r="N17" s="91"/>
      <c r="O17" s="91"/>
      <c r="P17" s="91"/>
      <c r="Q17" s="167">
        <f>Q16/AA16*100</f>
        <v>86.167680507802174</v>
      </c>
      <c r="R17" s="91"/>
      <c r="S17" s="91"/>
      <c r="T17" s="91"/>
      <c r="U17" s="91"/>
      <c r="V17" s="167">
        <f>V16/AA16*100</f>
        <v>0</v>
      </c>
      <c r="W17" s="143"/>
      <c r="X17" s="143"/>
      <c r="Y17" s="143"/>
      <c r="Z17" s="143"/>
      <c r="AA17" s="167">
        <f>SUM(G17,L17,Q17,V17)</f>
        <v>100</v>
      </c>
      <c r="AB17" s="143"/>
      <c r="AC17" s="143"/>
      <c r="AD17" s="143"/>
      <c r="AE17" s="143"/>
    </row>
    <row r="18" spans="1:31" ht="20.25" customHeight="1">
      <c r="A18" s="88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</row>
    <row r="19" spans="1:31" ht="20.25" customHeight="1">
      <c r="A19" s="88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</row>
    <row r="20" spans="1:31" ht="20.25" customHeight="1">
      <c r="A20" s="88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</row>
    <row r="21" spans="1:31" ht="20.25" customHeight="1">
      <c r="A21" s="88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</row>
    <row r="22" spans="1:31" ht="20.25" customHeight="1">
      <c r="A22" s="332" t="s">
        <v>390</v>
      </c>
      <c r="B22" s="332"/>
      <c r="C22" s="332"/>
      <c r="D22" s="332"/>
      <c r="E22" s="332"/>
      <c r="F22" s="332"/>
      <c r="G22" s="332"/>
      <c r="H22" s="332"/>
      <c r="I22" s="332"/>
      <c r="J22" s="332"/>
      <c r="K22" s="332"/>
      <c r="L22" s="332"/>
      <c r="M22" s="332"/>
      <c r="N22" s="332"/>
      <c r="O22" s="332"/>
      <c r="P22" s="332"/>
      <c r="Q22" s="332"/>
      <c r="R22" s="332"/>
      <c r="S22" s="332"/>
      <c r="T22" s="332"/>
      <c r="U22" s="332"/>
      <c r="V22" s="332"/>
      <c r="W22" s="332"/>
      <c r="X22" s="332"/>
      <c r="Y22" s="332"/>
      <c r="Z22" s="332"/>
      <c r="AA22" s="332"/>
      <c r="AB22" s="332"/>
      <c r="AC22" s="332"/>
      <c r="AD22" s="332"/>
      <c r="AE22" s="332"/>
    </row>
    <row r="23" spans="1:31" ht="20.25" customHeight="1">
      <c r="A23" s="88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</row>
    <row r="24" spans="1:31" ht="20.25" customHeight="1">
      <c r="A24" s="88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377" t="s">
        <v>347</v>
      </c>
      <c r="AE24" s="377"/>
    </row>
    <row r="25" spans="1:31" ht="20.25" customHeight="1">
      <c r="A25" s="361" t="s">
        <v>374</v>
      </c>
      <c r="B25" s="362" t="s">
        <v>391</v>
      </c>
      <c r="C25" s="362" t="s">
        <v>392</v>
      </c>
      <c r="D25" s="362"/>
      <c r="E25" s="362" t="s">
        <v>393</v>
      </c>
      <c r="F25" s="362"/>
      <c r="G25" s="362" t="s">
        <v>394</v>
      </c>
      <c r="H25" s="362"/>
      <c r="I25" s="362" t="s">
        <v>395</v>
      </c>
      <c r="J25" s="362"/>
      <c r="K25" s="362" t="s">
        <v>396</v>
      </c>
      <c r="L25" s="362"/>
      <c r="M25" s="362"/>
      <c r="N25" s="362"/>
      <c r="O25" s="362"/>
      <c r="P25" s="362"/>
      <c r="Q25" s="362"/>
      <c r="R25" s="362"/>
      <c r="S25" s="362"/>
      <c r="T25" s="362"/>
      <c r="U25" s="363" t="s">
        <v>397</v>
      </c>
      <c r="V25" s="363"/>
      <c r="W25" s="363"/>
      <c r="X25" s="363"/>
      <c r="Y25" s="363"/>
      <c r="Z25" s="363" t="s">
        <v>398</v>
      </c>
      <c r="AA25" s="363"/>
      <c r="AB25" s="363"/>
      <c r="AC25" s="363"/>
      <c r="AD25" s="363"/>
      <c r="AE25" s="363"/>
    </row>
    <row r="26" spans="1:31" ht="20.25" customHeight="1">
      <c r="A26" s="361"/>
      <c r="B26" s="362"/>
      <c r="C26" s="362"/>
      <c r="D26" s="362"/>
      <c r="E26" s="362"/>
      <c r="F26" s="362"/>
      <c r="G26" s="362"/>
      <c r="H26" s="362"/>
      <c r="I26" s="362"/>
      <c r="J26" s="362"/>
      <c r="K26" s="362" t="s">
        <v>399</v>
      </c>
      <c r="L26" s="362"/>
      <c r="M26" s="362" t="s">
        <v>400</v>
      </c>
      <c r="N26" s="362"/>
      <c r="O26" s="362" t="s">
        <v>401</v>
      </c>
      <c r="P26" s="362"/>
      <c r="Q26" s="362"/>
      <c r="R26" s="362"/>
      <c r="S26" s="362"/>
      <c r="T26" s="362"/>
      <c r="U26" s="363"/>
      <c r="V26" s="363"/>
      <c r="W26" s="363"/>
      <c r="X26" s="363"/>
      <c r="Y26" s="363"/>
      <c r="Z26" s="363"/>
      <c r="AA26" s="363"/>
      <c r="AB26" s="363"/>
      <c r="AC26" s="363"/>
      <c r="AD26" s="363"/>
      <c r="AE26" s="363"/>
    </row>
    <row r="27" spans="1:31" ht="141" customHeight="1">
      <c r="A27" s="361"/>
      <c r="B27" s="362"/>
      <c r="C27" s="362"/>
      <c r="D27" s="362"/>
      <c r="E27" s="362"/>
      <c r="F27" s="362"/>
      <c r="G27" s="362"/>
      <c r="H27" s="362"/>
      <c r="I27" s="362"/>
      <c r="J27" s="362"/>
      <c r="K27" s="362"/>
      <c r="L27" s="362"/>
      <c r="M27" s="362"/>
      <c r="N27" s="362"/>
      <c r="O27" s="362" t="s">
        <v>402</v>
      </c>
      <c r="P27" s="362"/>
      <c r="Q27" s="362" t="s">
        <v>403</v>
      </c>
      <c r="R27" s="362"/>
      <c r="S27" s="362" t="s">
        <v>404</v>
      </c>
      <c r="T27" s="362"/>
      <c r="U27" s="363"/>
      <c r="V27" s="363"/>
      <c r="W27" s="363"/>
      <c r="X27" s="363"/>
      <c r="Y27" s="363"/>
      <c r="Z27" s="363"/>
      <c r="AA27" s="363"/>
      <c r="AB27" s="363"/>
      <c r="AC27" s="363"/>
      <c r="AD27" s="363"/>
      <c r="AE27" s="363"/>
    </row>
    <row r="28" spans="1:31" ht="20.25" customHeight="1">
      <c r="A28" s="165">
        <v>1</v>
      </c>
      <c r="B28" s="164">
        <v>2</v>
      </c>
      <c r="C28" s="362">
        <v>3</v>
      </c>
      <c r="D28" s="362"/>
      <c r="E28" s="362">
        <v>4</v>
      </c>
      <c r="F28" s="362"/>
      <c r="G28" s="362">
        <v>5</v>
      </c>
      <c r="H28" s="362"/>
      <c r="I28" s="362">
        <v>6</v>
      </c>
      <c r="J28" s="362"/>
      <c r="K28" s="368">
        <v>7</v>
      </c>
      <c r="L28" s="369"/>
      <c r="M28" s="368">
        <v>8</v>
      </c>
      <c r="N28" s="369"/>
      <c r="O28" s="362">
        <v>9</v>
      </c>
      <c r="P28" s="362"/>
      <c r="Q28" s="361">
        <v>10</v>
      </c>
      <c r="R28" s="361"/>
      <c r="S28" s="362">
        <v>11</v>
      </c>
      <c r="T28" s="362"/>
      <c r="U28" s="362">
        <v>12</v>
      </c>
      <c r="V28" s="362"/>
      <c r="W28" s="362"/>
      <c r="X28" s="362"/>
      <c r="Y28" s="362"/>
      <c r="Z28" s="362">
        <v>13</v>
      </c>
      <c r="AA28" s="362"/>
      <c r="AB28" s="362"/>
      <c r="AC28" s="362"/>
      <c r="AD28" s="362"/>
      <c r="AE28" s="362"/>
    </row>
    <row r="29" spans="1:31" ht="20.25" customHeight="1">
      <c r="A29" s="166"/>
      <c r="B29" s="105"/>
      <c r="C29" s="364"/>
      <c r="D29" s="364"/>
      <c r="E29" s="365"/>
      <c r="F29" s="365"/>
      <c r="G29" s="365"/>
      <c r="H29" s="365"/>
      <c r="I29" s="365"/>
      <c r="J29" s="365"/>
      <c r="K29" s="366"/>
      <c r="L29" s="367"/>
      <c r="M29" s="370">
        <f>SUM(O29,Q29,S29)</f>
        <v>0</v>
      </c>
      <c r="N29" s="371"/>
      <c r="O29" s="365"/>
      <c r="P29" s="365"/>
      <c r="Q29" s="365"/>
      <c r="R29" s="365"/>
      <c r="S29" s="365"/>
      <c r="T29" s="365"/>
      <c r="U29" s="372"/>
      <c r="V29" s="372"/>
      <c r="W29" s="372"/>
      <c r="X29" s="372"/>
      <c r="Y29" s="372"/>
      <c r="Z29" s="373"/>
      <c r="AA29" s="373"/>
      <c r="AB29" s="373"/>
      <c r="AC29" s="373"/>
      <c r="AD29" s="373"/>
      <c r="AE29" s="373"/>
    </row>
    <row r="30" spans="1:31" ht="20.25" customHeight="1">
      <c r="A30" s="166"/>
      <c r="B30" s="105"/>
      <c r="C30" s="364"/>
      <c r="D30" s="364"/>
      <c r="E30" s="365"/>
      <c r="F30" s="365"/>
      <c r="G30" s="365"/>
      <c r="H30" s="365"/>
      <c r="I30" s="365"/>
      <c r="J30" s="365"/>
      <c r="K30" s="366"/>
      <c r="L30" s="367"/>
      <c r="M30" s="370">
        <f t="shared" ref="M30:M35" si="7">SUM(O30,Q30,S30)</f>
        <v>0</v>
      </c>
      <c r="N30" s="371"/>
      <c r="O30" s="365"/>
      <c r="P30" s="365"/>
      <c r="Q30" s="365"/>
      <c r="R30" s="365"/>
      <c r="S30" s="365"/>
      <c r="T30" s="365"/>
      <c r="U30" s="372"/>
      <c r="V30" s="372"/>
      <c r="W30" s="372"/>
      <c r="X30" s="372"/>
      <c r="Y30" s="372"/>
      <c r="Z30" s="373"/>
      <c r="AA30" s="373"/>
      <c r="AB30" s="373"/>
      <c r="AC30" s="373"/>
      <c r="AD30" s="373"/>
      <c r="AE30" s="373"/>
    </row>
    <row r="31" spans="1:31" ht="20.25" customHeight="1">
      <c r="A31" s="166"/>
      <c r="B31" s="105"/>
      <c r="C31" s="364"/>
      <c r="D31" s="364"/>
      <c r="E31" s="365"/>
      <c r="F31" s="365"/>
      <c r="G31" s="365"/>
      <c r="H31" s="365"/>
      <c r="I31" s="365"/>
      <c r="J31" s="365"/>
      <c r="K31" s="366"/>
      <c r="L31" s="367"/>
      <c r="M31" s="370">
        <f t="shared" si="7"/>
        <v>0</v>
      </c>
      <c r="N31" s="371"/>
      <c r="O31" s="365"/>
      <c r="P31" s="365"/>
      <c r="Q31" s="365"/>
      <c r="R31" s="365"/>
      <c r="S31" s="365"/>
      <c r="T31" s="365"/>
      <c r="U31" s="372"/>
      <c r="V31" s="372"/>
      <c r="W31" s="372"/>
      <c r="X31" s="372"/>
      <c r="Y31" s="372"/>
      <c r="Z31" s="373"/>
      <c r="AA31" s="373"/>
      <c r="AB31" s="373"/>
      <c r="AC31" s="373"/>
      <c r="AD31" s="373"/>
      <c r="AE31" s="373"/>
    </row>
    <row r="32" spans="1:31" ht="20.25" customHeight="1">
      <c r="A32" s="166"/>
      <c r="B32" s="105"/>
      <c r="C32" s="364"/>
      <c r="D32" s="364"/>
      <c r="E32" s="365"/>
      <c r="F32" s="365"/>
      <c r="G32" s="365"/>
      <c r="H32" s="365"/>
      <c r="I32" s="365"/>
      <c r="J32" s="365"/>
      <c r="K32" s="366"/>
      <c r="L32" s="367"/>
      <c r="M32" s="370">
        <f t="shared" si="7"/>
        <v>0</v>
      </c>
      <c r="N32" s="371"/>
      <c r="O32" s="365"/>
      <c r="P32" s="365"/>
      <c r="Q32" s="365"/>
      <c r="R32" s="365"/>
      <c r="S32" s="365"/>
      <c r="T32" s="365"/>
      <c r="U32" s="372"/>
      <c r="V32" s="372"/>
      <c r="W32" s="372"/>
      <c r="X32" s="372"/>
      <c r="Y32" s="372"/>
      <c r="Z32" s="373"/>
      <c r="AA32" s="373"/>
      <c r="AB32" s="373"/>
      <c r="AC32" s="373"/>
      <c r="AD32" s="373"/>
      <c r="AE32" s="373"/>
    </row>
    <row r="33" spans="1:31" ht="20.25" customHeight="1">
      <c r="A33" s="166"/>
      <c r="B33" s="105"/>
      <c r="C33" s="364"/>
      <c r="D33" s="364"/>
      <c r="E33" s="365"/>
      <c r="F33" s="365"/>
      <c r="G33" s="365"/>
      <c r="H33" s="365"/>
      <c r="I33" s="365"/>
      <c r="J33" s="365"/>
      <c r="K33" s="366"/>
      <c r="L33" s="367"/>
      <c r="M33" s="370">
        <f t="shared" si="7"/>
        <v>0</v>
      </c>
      <c r="N33" s="371"/>
      <c r="O33" s="365"/>
      <c r="P33" s="365"/>
      <c r="Q33" s="365"/>
      <c r="R33" s="365"/>
      <c r="S33" s="365"/>
      <c r="T33" s="365"/>
      <c r="U33" s="372"/>
      <c r="V33" s="372"/>
      <c r="W33" s="372"/>
      <c r="X33" s="372"/>
      <c r="Y33" s="372"/>
      <c r="Z33" s="373"/>
      <c r="AA33" s="373"/>
      <c r="AB33" s="373"/>
      <c r="AC33" s="373"/>
      <c r="AD33" s="373"/>
      <c r="AE33" s="373"/>
    </row>
    <row r="34" spans="1:31" ht="20.25" customHeight="1">
      <c r="A34" s="166"/>
      <c r="B34" s="105"/>
      <c r="C34" s="364"/>
      <c r="D34" s="364"/>
      <c r="E34" s="365"/>
      <c r="F34" s="365"/>
      <c r="G34" s="365"/>
      <c r="H34" s="365"/>
      <c r="I34" s="365"/>
      <c r="J34" s="365"/>
      <c r="K34" s="366"/>
      <c r="L34" s="367"/>
      <c r="M34" s="370">
        <f t="shared" si="7"/>
        <v>0</v>
      </c>
      <c r="N34" s="371"/>
      <c r="O34" s="365"/>
      <c r="P34" s="365"/>
      <c r="Q34" s="365"/>
      <c r="R34" s="365"/>
      <c r="S34" s="365"/>
      <c r="T34" s="365"/>
      <c r="U34" s="372"/>
      <c r="V34" s="372"/>
      <c r="W34" s="372"/>
      <c r="X34" s="372"/>
      <c r="Y34" s="372"/>
      <c r="Z34" s="373"/>
      <c r="AA34" s="373"/>
      <c r="AB34" s="373"/>
      <c r="AC34" s="373"/>
      <c r="AD34" s="373"/>
      <c r="AE34" s="373"/>
    </row>
    <row r="35" spans="1:31" ht="20.25" customHeight="1">
      <c r="A35" s="166"/>
      <c r="B35" s="105"/>
      <c r="C35" s="364"/>
      <c r="D35" s="364"/>
      <c r="E35" s="365"/>
      <c r="F35" s="365"/>
      <c r="G35" s="365"/>
      <c r="H35" s="365"/>
      <c r="I35" s="365"/>
      <c r="J35" s="365"/>
      <c r="K35" s="366"/>
      <c r="L35" s="367"/>
      <c r="M35" s="370">
        <f t="shared" si="7"/>
        <v>0</v>
      </c>
      <c r="N35" s="371"/>
      <c r="O35" s="365"/>
      <c r="P35" s="365"/>
      <c r="Q35" s="365"/>
      <c r="R35" s="365"/>
      <c r="S35" s="365"/>
      <c r="T35" s="365"/>
      <c r="U35" s="372"/>
      <c r="V35" s="372"/>
      <c r="W35" s="372"/>
      <c r="X35" s="372"/>
      <c r="Y35" s="372"/>
      <c r="Z35" s="373"/>
      <c r="AA35" s="373"/>
      <c r="AB35" s="373"/>
      <c r="AC35" s="373"/>
      <c r="AD35" s="373"/>
      <c r="AE35" s="373"/>
    </row>
    <row r="36" spans="1:31" ht="20.25" customHeight="1">
      <c r="A36" s="378" t="s">
        <v>160</v>
      </c>
      <c r="B36" s="379"/>
      <c r="C36" s="379"/>
      <c r="D36" s="380"/>
      <c r="E36" s="374">
        <f>SUM(E29:E35)</f>
        <v>0</v>
      </c>
      <c r="F36" s="374"/>
      <c r="G36" s="374">
        <f>SUM(G29:G35)</f>
        <v>0</v>
      </c>
      <c r="H36" s="374"/>
      <c r="I36" s="374">
        <f>SUM(I29:I35)</f>
        <v>0</v>
      </c>
      <c r="J36" s="374"/>
      <c r="K36" s="374">
        <f>SUM(K29:K35)</f>
        <v>0</v>
      </c>
      <c r="L36" s="374"/>
      <c r="M36" s="374">
        <f>SUM(M29:M35)</f>
        <v>0</v>
      </c>
      <c r="N36" s="374"/>
      <c r="O36" s="374">
        <f>SUM(O29:O35)</f>
        <v>0</v>
      </c>
      <c r="P36" s="374"/>
      <c r="Q36" s="374">
        <f>SUM(Q29:Q35)</f>
        <v>0</v>
      </c>
      <c r="R36" s="374"/>
      <c r="S36" s="374">
        <f>SUM(S29:S35)</f>
        <v>0</v>
      </c>
      <c r="T36" s="374"/>
      <c r="U36" s="375"/>
      <c r="V36" s="375"/>
      <c r="W36" s="375"/>
      <c r="X36" s="375"/>
      <c r="Y36" s="375"/>
      <c r="Z36" s="376"/>
      <c r="AA36" s="376"/>
      <c r="AB36" s="376"/>
      <c r="AC36" s="376"/>
      <c r="AD36" s="376"/>
      <c r="AE36" s="376"/>
    </row>
    <row r="37" spans="1:31" s="104" customFormat="1" ht="20.25" customHeight="1">
      <c r="A37" s="150"/>
      <c r="B37" s="150"/>
      <c r="C37" s="150"/>
      <c r="D37" s="150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9"/>
      <c r="V37" s="119"/>
      <c r="W37" s="119"/>
      <c r="X37" s="119"/>
      <c r="Y37" s="119"/>
      <c r="Z37" s="120"/>
      <c r="AA37" s="120"/>
      <c r="AB37" s="120"/>
      <c r="AC37" s="120"/>
      <c r="AD37" s="120"/>
      <c r="AE37" s="120"/>
    </row>
    <row r="38" spans="1:31" s="104" customFormat="1" ht="20.25" customHeight="1">
      <c r="A38" s="150"/>
      <c r="B38" s="150"/>
      <c r="C38" s="150"/>
      <c r="D38" s="150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9"/>
      <c r="V38" s="119"/>
      <c r="W38" s="119"/>
      <c r="X38" s="119"/>
      <c r="Y38" s="119"/>
      <c r="Z38" s="120"/>
      <c r="AA38" s="120"/>
      <c r="AB38" s="120"/>
      <c r="AC38" s="120"/>
      <c r="AD38" s="120"/>
      <c r="AE38" s="120"/>
    </row>
    <row r="39" spans="1:31" s="104" customFormat="1" ht="20.25" customHeight="1">
      <c r="A39" s="150"/>
      <c r="B39" s="150"/>
      <c r="C39" s="150"/>
      <c r="D39" s="150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9"/>
      <c r="V39" s="119"/>
      <c r="W39" s="119"/>
      <c r="X39" s="119"/>
      <c r="Y39" s="119"/>
      <c r="Z39" s="120"/>
      <c r="AA39" s="120"/>
      <c r="AB39" s="120"/>
      <c r="AC39" s="120"/>
      <c r="AD39" s="120"/>
      <c r="AE39" s="120"/>
    </row>
    <row r="40" spans="1:31" s="191" customFormat="1" ht="18.75" customHeight="1">
      <c r="A40" s="345" t="s">
        <v>445</v>
      </c>
      <c r="B40" s="345"/>
      <c r="C40" s="345"/>
      <c r="D40" s="345"/>
      <c r="E40" s="197"/>
      <c r="F40" s="197"/>
      <c r="G40" s="98"/>
      <c r="Q40" s="226" t="s">
        <v>446</v>
      </c>
      <c r="R40" s="226"/>
      <c r="S40" s="226"/>
    </row>
    <row r="41" spans="1:31" s="104" customFormat="1" ht="20.25" customHeight="1">
      <c r="A41" s="150"/>
      <c r="B41" s="150"/>
      <c r="C41" s="150"/>
      <c r="D41" s="150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9"/>
      <c r="V41" s="119"/>
      <c r="W41" s="119"/>
      <c r="X41" s="119"/>
      <c r="Y41" s="119"/>
      <c r="Z41" s="120"/>
      <c r="AA41" s="120"/>
      <c r="AB41" s="120"/>
      <c r="AC41" s="120"/>
      <c r="AD41" s="120"/>
      <c r="AE41" s="120"/>
    </row>
  </sheetData>
  <mergeCells count="145">
    <mergeCell ref="O36:P36"/>
    <mergeCell ref="Q36:R36"/>
    <mergeCell ref="S36:T36"/>
    <mergeCell ref="U36:Y36"/>
    <mergeCell ref="Z36:AE36"/>
    <mergeCell ref="AD24:AE24"/>
    <mergeCell ref="A36:D36"/>
    <mergeCell ref="E36:F36"/>
    <mergeCell ref="G36:H36"/>
    <mergeCell ref="I36:J36"/>
    <mergeCell ref="K36:L36"/>
    <mergeCell ref="M36:N36"/>
    <mergeCell ref="M35:N35"/>
    <mergeCell ref="O35:P35"/>
    <mergeCell ref="Q35:R35"/>
    <mergeCell ref="S35:T35"/>
    <mergeCell ref="U35:Y35"/>
    <mergeCell ref="Z35:AE35"/>
    <mergeCell ref="O34:P34"/>
    <mergeCell ref="Q34:R34"/>
    <mergeCell ref="S34:T34"/>
    <mergeCell ref="U34:Y34"/>
    <mergeCell ref="Z34:AE34"/>
    <mergeCell ref="C35:D35"/>
    <mergeCell ref="E35:F35"/>
    <mergeCell ref="G35:H35"/>
    <mergeCell ref="I35:J35"/>
    <mergeCell ref="K35:L35"/>
    <mergeCell ref="C34:D34"/>
    <mergeCell ref="E34:F34"/>
    <mergeCell ref="G34:H34"/>
    <mergeCell ref="I34:J34"/>
    <mergeCell ref="K34:L34"/>
    <mergeCell ref="M34:N34"/>
    <mergeCell ref="M33:N33"/>
    <mergeCell ref="O33:P33"/>
    <mergeCell ref="Q33:R33"/>
    <mergeCell ref="S33:T33"/>
    <mergeCell ref="U33:Y33"/>
    <mergeCell ref="Z33:AE33"/>
    <mergeCell ref="O32:P32"/>
    <mergeCell ref="Q32:R32"/>
    <mergeCell ref="S32:T32"/>
    <mergeCell ref="U32:Y32"/>
    <mergeCell ref="Z32:AE32"/>
    <mergeCell ref="M32:N32"/>
    <mergeCell ref="C33:D33"/>
    <mergeCell ref="E33:F33"/>
    <mergeCell ref="G33:H33"/>
    <mergeCell ref="I33:J33"/>
    <mergeCell ref="K33:L33"/>
    <mergeCell ref="C32:D32"/>
    <mergeCell ref="E32:F32"/>
    <mergeCell ref="G32:H32"/>
    <mergeCell ref="I32:J32"/>
    <mergeCell ref="K32:L32"/>
    <mergeCell ref="M31:N31"/>
    <mergeCell ref="O31:P31"/>
    <mergeCell ref="Q31:R31"/>
    <mergeCell ref="S31:T31"/>
    <mergeCell ref="U31:Y31"/>
    <mergeCell ref="Z31:AE31"/>
    <mergeCell ref="O30:P30"/>
    <mergeCell ref="Q30:R30"/>
    <mergeCell ref="S30:T30"/>
    <mergeCell ref="U30:Y30"/>
    <mergeCell ref="Z30:AE30"/>
    <mergeCell ref="M30:N30"/>
    <mergeCell ref="C31:D31"/>
    <mergeCell ref="E31:F31"/>
    <mergeCell ref="G31:H31"/>
    <mergeCell ref="I31:J31"/>
    <mergeCell ref="K31:L31"/>
    <mergeCell ref="C30:D30"/>
    <mergeCell ref="E30:F30"/>
    <mergeCell ref="G30:H30"/>
    <mergeCell ref="I30:J30"/>
    <mergeCell ref="K30:L30"/>
    <mergeCell ref="M29:N29"/>
    <mergeCell ref="O29:P29"/>
    <mergeCell ref="Q29:R29"/>
    <mergeCell ref="S29:T29"/>
    <mergeCell ref="U29:Y29"/>
    <mergeCell ref="Z29:AE29"/>
    <mergeCell ref="O28:P28"/>
    <mergeCell ref="Q28:R28"/>
    <mergeCell ref="S28:T28"/>
    <mergeCell ref="U28:Y28"/>
    <mergeCell ref="Z28:AE28"/>
    <mergeCell ref="M28:N28"/>
    <mergeCell ref="C29:D29"/>
    <mergeCell ref="E29:F29"/>
    <mergeCell ref="G29:H29"/>
    <mergeCell ref="I29:J29"/>
    <mergeCell ref="K29:L29"/>
    <mergeCell ref="C28:D28"/>
    <mergeCell ref="E28:F28"/>
    <mergeCell ref="G28:H28"/>
    <mergeCell ref="I28:J28"/>
    <mergeCell ref="K28:L28"/>
    <mergeCell ref="A16:F16"/>
    <mergeCell ref="A6:A8"/>
    <mergeCell ref="W7:Z7"/>
    <mergeCell ref="V7:V8"/>
    <mergeCell ref="G6:K6"/>
    <mergeCell ref="A25:A27"/>
    <mergeCell ref="B25:B27"/>
    <mergeCell ref="C25:D27"/>
    <mergeCell ref="E25:F27"/>
    <mergeCell ref="G25:H27"/>
    <mergeCell ref="I25:J27"/>
    <mergeCell ref="K25:T25"/>
    <mergeCell ref="U25:Y27"/>
    <mergeCell ref="Z25:AE27"/>
    <mergeCell ref="K26:L27"/>
    <mergeCell ref="M26:N27"/>
    <mergeCell ref="O26:T26"/>
    <mergeCell ref="O27:P27"/>
    <mergeCell ref="Q27:R27"/>
    <mergeCell ref="S27:T27"/>
    <mergeCell ref="A22:AE22"/>
    <mergeCell ref="Q40:S40"/>
    <mergeCell ref="A40:D40"/>
    <mergeCell ref="A3:AE3"/>
    <mergeCell ref="B9:F9"/>
    <mergeCell ref="B10:F10"/>
    <mergeCell ref="B14:F14"/>
    <mergeCell ref="R7:U7"/>
    <mergeCell ref="B15:F15"/>
    <mergeCell ref="B6:F8"/>
    <mergeCell ref="Q6:U6"/>
    <mergeCell ref="B12:F12"/>
    <mergeCell ref="G7:G8"/>
    <mergeCell ref="B13:F13"/>
    <mergeCell ref="AA6:AE6"/>
    <mergeCell ref="B11:F11"/>
    <mergeCell ref="V6:Z6"/>
    <mergeCell ref="L6:P6"/>
    <mergeCell ref="L7:L8"/>
    <mergeCell ref="M7:P7"/>
    <mergeCell ref="H7:K7"/>
    <mergeCell ref="AB7:AE7"/>
    <mergeCell ref="Q7:Q8"/>
    <mergeCell ref="AA7:AA8"/>
    <mergeCell ref="A17:F17"/>
  </mergeCells>
  <printOptions horizontalCentered="1"/>
  <pageMargins left="0.98425196850393704" right="0.31496062992125984" top="0.78740157480314965" bottom="0.74803149606299213" header="0.31496062992125984" footer="0.31496062992125984"/>
  <pageSetup paperSize="9" scale="41" firstPageNumber="11" orientation="landscape" useFirstPageNumber="1" r:id="rId1"/>
  <headerFooter>
    <oddHeader>&amp;R&amp;P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7"/>
    <pageSetUpPr fitToPage="1"/>
  </sheetPr>
  <dimension ref="A1:AB28"/>
  <sheetViews>
    <sheetView tabSelected="1" zoomScale="82" zoomScaleNormal="82" workbookViewId="0">
      <selection activeCell="H1" sqref="H1"/>
    </sheetView>
  </sheetViews>
  <sheetFormatPr defaultColWidth="9.140625" defaultRowHeight="15"/>
  <cols>
    <col min="1" max="1" width="7" style="174" bestFit="1" customWidth="1"/>
    <col min="2" max="2" width="43.140625" style="173" customWidth="1"/>
    <col min="3" max="3" width="9.7109375" style="173" customWidth="1"/>
    <col min="4" max="4" width="10.28515625" style="173" customWidth="1"/>
    <col min="5" max="6" width="9.28515625" style="173" customWidth="1"/>
    <col min="7" max="7" width="10" style="173" bestFit="1" customWidth="1"/>
    <col min="8" max="255" width="9.140625" style="173"/>
    <col min="256" max="256" width="7" style="173" bestFit="1" customWidth="1"/>
    <col min="257" max="257" width="43.140625" style="173" customWidth="1"/>
    <col min="258" max="258" width="9.7109375" style="173" customWidth="1"/>
    <col min="259" max="259" width="10.28515625" style="173" customWidth="1"/>
    <col min="260" max="261" width="9.28515625" style="173" customWidth="1"/>
    <col min="262" max="262" width="10" style="173" bestFit="1" customWidth="1"/>
    <col min="263" max="263" width="64.5703125" style="173" customWidth="1"/>
    <col min="264" max="511" width="9.140625" style="173"/>
    <col min="512" max="512" width="7" style="173" bestFit="1" customWidth="1"/>
    <col min="513" max="513" width="43.140625" style="173" customWidth="1"/>
    <col min="514" max="514" width="9.7109375" style="173" customWidth="1"/>
    <col min="515" max="515" width="10.28515625" style="173" customWidth="1"/>
    <col min="516" max="517" width="9.28515625" style="173" customWidth="1"/>
    <col min="518" max="518" width="10" style="173" bestFit="1" customWidth="1"/>
    <col min="519" max="519" width="64.5703125" style="173" customWidth="1"/>
    <col min="520" max="767" width="9.140625" style="173"/>
    <col min="768" max="768" width="7" style="173" bestFit="1" customWidth="1"/>
    <col min="769" max="769" width="43.140625" style="173" customWidth="1"/>
    <col min="770" max="770" width="9.7109375" style="173" customWidth="1"/>
    <col min="771" max="771" width="10.28515625" style="173" customWidth="1"/>
    <col min="772" max="773" width="9.28515625" style="173" customWidth="1"/>
    <col min="774" max="774" width="10" style="173" bestFit="1" customWidth="1"/>
    <col min="775" max="775" width="64.5703125" style="173" customWidth="1"/>
    <col min="776" max="1023" width="9.140625" style="173"/>
    <col min="1024" max="1024" width="7" style="173" bestFit="1" customWidth="1"/>
    <col min="1025" max="1025" width="43.140625" style="173" customWidth="1"/>
    <col min="1026" max="1026" width="9.7109375" style="173" customWidth="1"/>
    <col min="1027" max="1027" width="10.28515625" style="173" customWidth="1"/>
    <col min="1028" max="1029" width="9.28515625" style="173" customWidth="1"/>
    <col min="1030" max="1030" width="10" style="173" bestFit="1" customWidth="1"/>
    <col min="1031" max="1031" width="64.5703125" style="173" customWidth="1"/>
    <col min="1032" max="1279" width="9.140625" style="173"/>
    <col min="1280" max="1280" width="7" style="173" bestFit="1" customWidth="1"/>
    <col min="1281" max="1281" width="43.140625" style="173" customWidth="1"/>
    <col min="1282" max="1282" width="9.7109375" style="173" customWidth="1"/>
    <col min="1283" max="1283" width="10.28515625" style="173" customWidth="1"/>
    <col min="1284" max="1285" width="9.28515625" style="173" customWidth="1"/>
    <col min="1286" max="1286" width="10" style="173" bestFit="1" customWidth="1"/>
    <col min="1287" max="1287" width="64.5703125" style="173" customWidth="1"/>
    <col min="1288" max="1535" width="9.140625" style="173"/>
    <col min="1536" max="1536" width="7" style="173" bestFit="1" customWidth="1"/>
    <col min="1537" max="1537" width="43.140625" style="173" customWidth="1"/>
    <col min="1538" max="1538" width="9.7109375" style="173" customWidth="1"/>
    <col min="1539" max="1539" width="10.28515625" style="173" customWidth="1"/>
    <col min="1540" max="1541" width="9.28515625" style="173" customWidth="1"/>
    <col min="1542" max="1542" width="10" style="173" bestFit="1" customWidth="1"/>
    <col min="1543" max="1543" width="64.5703125" style="173" customWidth="1"/>
    <col min="1544" max="1791" width="9.140625" style="173"/>
    <col min="1792" max="1792" width="7" style="173" bestFit="1" customWidth="1"/>
    <col min="1793" max="1793" width="43.140625" style="173" customWidth="1"/>
    <col min="1794" max="1794" width="9.7109375" style="173" customWidth="1"/>
    <col min="1795" max="1795" width="10.28515625" style="173" customWidth="1"/>
    <col min="1796" max="1797" width="9.28515625" style="173" customWidth="1"/>
    <col min="1798" max="1798" width="10" style="173" bestFit="1" customWidth="1"/>
    <col min="1799" max="1799" width="64.5703125" style="173" customWidth="1"/>
    <col min="1800" max="2047" width="9.140625" style="173"/>
    <col min="2048" max="2048" width="7" style="173" bestFit="1" customWidth="1"/>
    <col min="2049" max="2049" width="43.140625" style="173" customWidth="1"/>
    <col min="2050" max="2050" width="9.7109375" style="173" customWidth="1"/>
    <col min="2051" max="2051" width="10.28515625" style="173" customWidth="1"/>
    <col min="2052" max="2053" width="9.28515625" style="173" customWidth="1"/>
    <col min="2054" max="2054" width="10" style="173" bestFit="1" customWidth="1"/>
    <col min="2055" max="2055" width="64.5703125" style="173" customWidth="1"/>
    <col min="2056" max="2303" width="9.140625" style="173"/>
    <col min="2304" max="2304" width="7" style="173" bestFit="1" customWidth="1"/>
    <col min="2305" max="2305" width="43.140625" style="173" customWidth="1"/>
    <col min="2306" max="2306" width="9.7109375" style="173" customWidth="1"/>
    <col min="2307" max="2307" width="10.28515625" style="173" customWidth="1"/>
    <col min="2308" max="2309" width="9.28515625" style="173" customWidth="1"/>
    <col min="2310" max="2310" width="10" style="173" bestFit="1" customWidth="1"/>
    <col min="2311" max="2311" width="64.5703125" style="173" customWidth="1"/>
    <col min="2312" max="2559" width="9.140625" style="173"/>
    <col min="2560" max="2560" width="7" style="173" bestFit="1" customWidth="1"/>
    <col min="2561" max="2561" width="43.140625" style="173" customWidth="1"/>
    <col min="2562" max="2562" width="9.7109375" style="173" customWidth="1"/>
    <col min="2563" max="2563" width="10.28515625" style="173" customWidth="1"/>
    <col min="2564" max="2565" width="9.28515625" style="173" customWidth="1"/>
    <col min="2566" max="2566" width="10" style="173" bestFit="1" customWidth="1"/>
    <col min="2567" max="2567" width="64.5703125" style="173" customWidth="1"/>
    <col min="2568" max="2815" width="9.140625" style="173"/>
    <col min="2816" max="2816" width="7" style="173" bestFit="1" customWidth="1"/>
    <col min="2817" max="2817" width="43.140625" style="173" customWidth="1"/>
    <col min="2818" max="2818" width="9.7109375" style="173" customWidth="1"/>
    <col min="2819" max="2819" width="10.28515625" style="173" customWidth="1"/>
    <col min="2820" max="2821" width="9.28515625" style="173" customWidth="1"/>
    <col min="2822" max="2822" width="10" style="173" bestFit="1" customWidth="1"/>
    <col min="2823" max="2823" width="64.5703125" style="173" customWidth="1"/>
    <col min="2824" max="3071" width="9.140625" style="173"/>
    <col min="3072" max="3072" width="7" style="173" bestFit="1" customWidth="1"/>
    <col min="3073" max="3073" width="43.140625" style="173" customWidth="1"/>
    <col min="3074" max="3074" width="9.7109375" style="173" customWidth="1"/>
    <col min="3075" max="3075" width="10.28515625" style="173" customWidth="1"/>
    <col min="3076" max="3077" width="9.28515625" style="173" customWidth="1"/>
    <col min="3078" max="3078" width="10" style="173" bestFit="1" customWidth="1"/>
    <col min="3079" max="3079" width="64.5703125" style="173" customWidth="1"/>
    <col min="3080" max="3327" width="9.140625" style="173"/>
    <col min="3328" max="3328" width="7" style="173" bestFit="1" customWidth="1"/>
    <col min="3329" max="3329" width="43.140625" style="173" customWidth="1"/>
    <col min="3330" max="3330" width="9.7109375" style="173" customWidth="1"/>
    <col min="3331" max="3331" width="10.28515625" style="173" customWidth="1"/>
    <col min="3332" max="3333" width="9.28515625" style="173" customWidth="1"/>
    <col min="3334" max="3334" width="10" style="173" bestFit="1" customWidth="1"/>
    <col min="3335" max="3335" width="64.5703125" style="173" customWidth="1"/>
    <col min="3336" max="3583" width="9.140625" style="173"/>
    <col min="3584" max="3584" width="7" style="173" bestFit="1" customWidth="1"/>
    <col min="3585" max="3585" width="43.140625" style="173" customWidth="1"/>
    <col min="3586" max="3586" width="9.7109375" style="173" customWidth="1"/>
    <col min="3587" max="3587" width="10.28515625" style="173" customWidth="1"/>
    <col min="3588" max="3589" width="9.28515625" style="173" customWidth="1"/>
    <col min="3590" max="3590" width="10" style="173" bestFit="1" customWidth="1"/>
    <col min="3591" max="3591" width="64.5703125" style="173" customWidth="1"/>
    <col min="3592" max="3839" width="9.140625" style="173"/>
    <col min="3840" max="3840" width="7" style="173" bestFit="1" customWidth="1"/>
    <col min="3841" max="3841" width="43.140625" style="173" customWidth="1"/>
    <col min="3842" max="3842" width="9.7109375" style="173" customWidth="1"/>
    <col min="3843" max="3843" width="10.28515625" style="173" customWidth="1"/>
    <col min="3844" max="3845" width="9.28515625" style="173" customWidth="1"/>
    <col min="3846" max="3846" width="10" style="173" bestFit="1" customWidth="1"/>
    <col min="3847" max="3847" width="64.5703125" style="173" customWidth="1"/>
    <col min="3848" max="4095" width="9.140625" style="173"/>
    <col min="4096" max="4096" width="7" style="173" bestFit="1" customWidth="1"/>
    <col min="4097" max="4097" width="43.140625" style="173" customWidth="1"/>
    <col min="4098" max="4098" width="9.7109375" style="173" customWidth="1"/>
    <col min="4099" max="4099" width="10.28515625" style="173" customWidth="1"/>
    <col min="4100" max="4101" width="9.28515625" style="173" customWidth="1"/>
    <col min="4102" max="4102" width="10" style="173" bestFit="1" customWidth="1"/>
    <col min="4103" max="4103" width="64.5703125" style="173" customWidth="1"/>
    <col min="4104" max="4351" width="9.140625" style="173"/>
    <col min="4352" max="4352" width="7" style="173" bestFit="1" customWidth="1"/>
    <col min="4353" max="4353" width="43.140625" style="173" customWidth="1"/>
    <col min="4354" max="4354" width="9.7109375" style="173" customWidth="1"/>
    <col min="4355" max="4355" width="10.28515625" style="173" customWidth="1"/>
    <col min="4356" max="4357" width="9.28515625" style="173" customWidth="1"/>
    <col min="4358" max="4358" width="10" style="173" bestFit="1" customWidth="1"/>
    <col min="4359" max="4359" width="64.5703125" style="173" customWidth="1"/>
    <col min="4360" max="4607" width="9.140625" style="173"/>
    <col min="4608" max="4608" width="7" style="173" bestFit="1" customWidth="1"/>
    <col min="4609" max="4609" width="43.140625" style="173" customWidth="1"/>
    <col min="4610" max="4610" width="9.7109375" style="173" customWidth="1"/>
    <col min="4611" max="4611" width="10.28515625" style="173" customWidth="1"/>
    <col min="4612" max="4613" width="9.28515625" style="173" customWidth="1"/>
    <col min="4614" max="4614" width="10" style="173" bestFit="1" customWidth="1"/>
    <col min="4615" max="4615" width="64.5703125" style="173" customWidth="1"/>
    <col min="4616" max="4863" width="9.140625" style="173"/>
    <col min="4864" max="4864" width="7" style="173" bestFit="1" customWidth="1"/>
    <col min="4865" max="4865" width="43.140625" style="173" customWidth="1"/>
    <col min="4866" max="4866" width="9.7109375" style="173" customWidth="1"/>
    <col min="4867" max="4867" width="10.28515625" style="173" customWidth="1"/>
    <col min="4868" max="4869" width="9.28515625" style="173" customWidth="1"/>
    <col min="4870" max="4870" width="10" style="173" bestFit="1" customWidth="1"/>
    <col min="4871" max="4871" width="64.5703125" style="173" customWidth="1"/>
    <col min="4872" max="5119" width="9.140625" style="173"/>
    <col min="5120" max="5120" width="7" style="173" bestFit="1" customWidth="1"/>
    <col min="5121" max="5121" width="43.140625" style="173" customWidth="1"/>
    <col min="5122" max="5122" width="9.7109375" style="173" customWidth="1"/>
    <col min="5123" max="5123" width="10.28515625" style="173" customWidth="1"/>
    <col min="5124" max="5125" width="9.28515625" style="173" customWidth="1"/>
    <col min="5126" max="5126" width="10" style="173" bestFit="1" customWidth="1"/>
    <col min="5127" max="5127" width="64.5703125" style="173" customWidth="1"/>
    <col min="5128" max="5375" width="9.140625" style="173"/>
    <col min="5376" max="5376" width="7" style="173" bestFit="1" customWidth="1"/>
    <col min="5377" max="5377" width="43.140625" style="173" customWidth="1"/>
    <col min="5378" max="5378" width="9.7109375" style="173" customWidth="1"/>
    <col min="5379" max="5379" width="10.28515625" style="173" customWidth="1"/>
    <col min="5380" max="5381" width="9.28515625" style="173" customWidth="1"/>
    <col min="5382" max="5382" width="10" style="173" bestFit="1" customWidth="1"/>
    <col min="5383" max="5383" width="64.5703125" style="173" customWidth="1"/>
    <col min="5384" max="5631" width="9.140625" style="173"/>
    <col min="5632" max="5632" width="7" style="173" bestFit="1" customWidth="1"/>
    <col min="5633" max="5633" width="43.140625" style="173" customWidth="1"/>
    <col min="5634" max="5634" width="9.7109375" style="173" customWidth="1"/>
    <col min="5635" max="5635" width="10.28515625" style="173" customWidth="1"/>
    <col min="5636" max="5637" width="9.28515625" style="173" customWidth="1"/>
    <col min="5638" max="5638" width="10" style="173" bestFit="1" customWidth="1"/>
    <col min="5639" max="5639" width="64.5703125" style="173" customWidth="1"/>
    <col min="5640" max="5887" width="9.140625" style="173"/>
    <col min="5888" max="5888" width="7" style="173" bestFit="1" customWidth="1"/>
    <col min="5889" max="5889" width="43.140625" style="173" customWidth="1"/>
    <col min="5890" max="5890" width="9.7109375" style="173" customWidth="1"/>
    <col min="5891" max="5891" width="10.28515625" style="173" customWidth="1"/>
    <col min="5892" max="5893" width="9.28515625" style="173" customWidth="1"/>
    <col min="5894" max="5894" width="10" style="173" bestFit="1" customWidth="1"/>
    <col min="5895" max="5895" width="64.5703125" style="173" customWidth="1"/>
    <col min="5896" max="6143" width="9.140625" style="173"/>
    <col min="6144" max="6144" width="7" style="173" bestFit="1" customWidth="1"/>
    <col min="6145" max="6145" width="43.140625" style="173" customWidth="1"/>
    <col min="6146" max="6146" width="9.7109375" style="173" customWidth="1"/>
    <col min="6147" max="6147" width="10.28515625" style="173" customWidth="1"/>
    <col min="6148" max="6149" width="9.28515625" style="173" customWidth="1"/>
    <col min="6150" max="6150" width="10" style="173" bestFit="1" customWidth="1"/>
    <col min="6151" max="6151" width="64.5703125" style="173" customWidth="1"/>
    <col min="6152" max="6399" width="9.140625" style="173"/>
    <col min="6400" max="6400" width="7" style="173" bestFit="1" customWidth="1"/>
    <col min="6401" max="6401" width="43.140625" style="173" customWidth="1"/>
    <col min="6402" max="6402" width="9.7109375" style="173" customWidth="1"/>
    <col min="6403" max="6403" width="10.28515625" style="173" customWidth="1"/>
    <col min="6404" max="6405" width="9.28515625" style="173" customWidth="1"/>
    <col min="6406" max="6406" width="10" style="173" bestFit="1" customWidth="1"/>
    <col min="6407" max="6407" width="64.5703125" style="173" customWidth="1"/>
    <col min="6408" max="6655" width="9.140625" style="173"/>
    <col min="6656" max="6656" width="7" style="173" bestFit="1" customWidth="1"/>
    <col min="6657" max="6657" width="43.140625" style="173" customWidth="1"/>
    <col min="6658" max="6658" width="9.7109375" style="173" customWidth="1"/>
    <col min="6659" max="6659" width="10.28515625" style="173" customWidth="1"/>
    <col min="6660" max="6661" width="9.28515625" style="173" customWidth="1"/>
    <col min="6662" max="6662" width="10" style="173" bestFit="1" customWidth="1"/>
    <col min="6663" max="6663" width="64.5703125" style="173" customWidth="1"/>
    <col min="6664" max="6911" width="9.140625" style="173"/>
    <col min="6912" max="6912" width="7" style="173" bestFit="1" customWidth="1"/>
    <col min="6913" max="6913" width="43.140625" style="173" customWidth="1"/>
    <col min="6914" max="6914" width="9.7109375" style="173" customWidth="1"/>
    <col min="6915" max="6915" width="10.28515625" style="173" customWidth="1"/>
    <col min="6916" max="6917" width="9.28515625" style="173" customWidth="1"/>
    <col min="6918" max="6918" width="10" style="173" bestFit="1" customWidth="1"/>
    <col min="6919" max="6919" width="64.5703125" style="173" customWidth="1"/>
    <col min="6920" max="7167" width="9.140625" style="173"/>
    <col min="7168" max="7168" width="7" style="173" bestFit="1" customWidth="1"/>
    <col min="7169" max="7169" width="43.140625" style="173" customWidth="1"/>
    <col min="7170" max="7170" width="9.7109375" style="173" customWidth="1"/>
    <col min="7171" max="7171" width="10.28515625" style="173" customWidth="1"/>
    <col min="7172" max="7173" width="9.28515625" style="173" customWidth="1"/>
    <col min="7174" max="7174" width="10" style="173" bestFit="1" customWidth="1"/>
    <col min="7175" max="7175" width="64.5703125" style="173" customWidth="1"/>
    <col min="7176" max="7423" width="9.140625" style="173"/>
    <col min="7424" max="7424" width="7" style="173" bestFit="1" customWidth="1"/>
    <col min="7425" max="7425" width="43.140625" style="173" customWidth="1"/>
    <col min="7426" max="7426" width="9.7109375" style="173" customWidth="1"/>
    <col min="7427" max="7427" width="10.28515625" style="173" customWidth="1"/>
    <col min="7428" max="7429" width="9.28515625" style="173" customWidth="1"/>
    <col min="7430" max="7430" width="10" style="173" bestFit="1" customWidth="1"/>
    <col min="7431" max="7431" width="64.5703125" style="173" customWidth="1"/>
    <col min="7432" max="7679" width="9.140625" style="173"/>
    <col min="7680" max="7680" width="7" style="173" bestFit="1" customWidth="1"/>
    <col min="7681" max="7681" width="43.140625" style="173" customWidth="1"/>
    <col min="7682" max="7682" width="9.7109375" style="173" customWidth="1"/>
    <col min="7683" max="7683" width="10.28515625" style="173" customWidth="1"/>
    <col min="7684" max="7685" width="9.28515625" style="173" customWidth="1"/>
    <col min="7686" max="7686" width="10" style="173" bestFit="1" customWidth="1"/>
    <col min="7687" max="7687" width="64.5703125" style="173" customWidth="1"/>
    <col min="7688" max="7935" width="9.140625" style="173"/>
    <col min="7936" max="7936" width="7" style="173" bestFit="1" customWidth="1"/>
    <col min="7937" max="7937" width="43.140625" style="173" customWidth="1"/>
    <col min="7938" max="7938" width="9.7109375" style="173" customWidth="1"/>
    <col min="7939" max="7939" width="10.28515625" style="173" customWidth="1"/>
    <col min="7940" max="7941" width="9.28515625" style="173" customWidth="1"/>
    <col min="7942" max="7942" width="10" style="173" bestFit="1" customWidth="1"/>
    <col min="7943" max="7943" width="64.5703125" style="173" customWidth="1"/>
    <col min="7944" max="8191" width="9.140625" style="173"/>
    <col min="8192" max="8192" width="7" style="173" bestFit="1" customWidth="1"/>
    <col min="8193" max="8193" width="43.140625" style="173" customWidth="1"/>
    <col min="8194" max="8194" width="9.7109375" style="173" customWidth="1"/>
    <col min="8195" max="8195" width="10.28515625" style="173" customWidth="1"/>
    <col min="8196" max="8197" width="9.28515625" style="173" customWidth="1"/>
    <col min="8198" max="8198" width="10" style="173" bestFit="1" customWidth="1"/>
    <col min="8199" max="8199" width="64.5703125" style="173" customWidth="1"/>
    <col min="8200" max="8447" width="9.140625" style="173"/>
    <col min="8448" max="8448" width="7" style="173" bestFit="1" customWidth="1"/>
    <col min="8449" max="8449" width="43.140625" style="173" customWidth="1"/>
    <col min="8450" max="8450" width="9.7109375" style="173" customWidth="1"/>
    <col min="8451" max="8451" width="10.28515625" style="173" customWidth="1"/>
    <col min="8452" max="8453" width="9.28515625" style="173" customWidth="1"/>
    <col min="8454" max="8454" width="10" style="173" bestFit="1" customWidth="1"/>
    <col min="8455" max="8455" width="64.5703125" style="173" customWidth="1"/>
    <col min="8456" max="8703" width="9.140625" style="173"/>
    <col min="8704" max="8704" width="7" style="173" bestFit="1" customWidth="1"/>
    <col min="8705" max="8705" width="43.140625" style="173" customWidth="1"/>
    <col min="8706" max="8706" width="9.7109375" style="173" customWidth="1"/>
    <col min="8707" max="8707" width="10.28515625" style="173" customWidth="1"/>
    <col min="8708" max="8709" width="9.28515625" style="173" customWidth="1"/>
    <col min="8710" max="8710" width="10" style="173" bestFit="1" customWidth="1"/>
    <col min="8711" max="8711" width="64.5703125" style="173" customWidth="1"/>
    <col min="8712" max="8959" width="9.140625" style="173"/>
    <col min="8960" max="8960" width="7" style="173" bestFit="1" customWidth="1"/>
    <col min="8961" max="8961" width="43.140625" style="173" customWidth="1"/>
    <col min="8962" max="8962" width="9.7109375" style="173" customWidth="1"/>
    <col min="8963" max="8963" width="10.28515625" style="173" customWidth="1"/>
    <col min="8964" max="8965" width="9.28515625" style="173" customWidth="1"/>
    <col min="8966" max="8966" width="10" style="173" bestFit="1" customWidth="1"/>
    <col min="8967" max="8967" width="64.5703125" style="173" customWidth="1"/>
    <col min="8968" max="9215" width="9.140625" style="173"/>
    <col min="9216" max="9216" width="7" style="173" bestFit="1" customWidth="1"/>
    <col min="9217" max="9217" width="43.140625" style="173" customWidth="1"/>
    <col min="9218" max="9218" width="9.7109375" style="173" customWidth="1"/>
    <col min="9219" max="9219" width="10.28515625" style="173" customWidth="1"/>
    <col min="9220" max="9221" width="9.28515625" style="173" customWidth="1"/>
    <col min="9222" max="9222" width="10" style="173" bestFit="1" customWidth="1"/>
    <col min="9223" max="9223" width="64.5703125" style="173" customWidth="1"/>
    <col min="9224" max="9471" width="9.140625" style="173"/>
    <col min="9472" max="9472" width="7" style="173" bestFit="1" customWidth="1"/>
    <col min="9473" max="9473" width="43.140625" style="173" customWidth="1"/>
    <col min="9474" max="9474" width="9.7109375" style="173" customWidth="1"/>
    <col min="9475" max="9475" width="10.28515625" style="173" customWidth="1"/>
    <col min="9476" max="9477" width="9.28515625" style="173" customWidth="1"/>
    <col min="9478" max="9478" width="10" style="173" bestFit="1" customWidth="1"/>
    <col min="9479" max="9479" width="64.5703125" style="173" customWidth="1"/>
    <col min="9480" max="9727" width="9.140625" style="173"/>
    <col min="9728" max="9728" width="7" style="173" bestFit="1" customWidth="1"/>
    <col min="9729" max="9729" width="43.140625" style="173" customWidth="1"/>
    <col min="9730" max="9730" width="9.7109375" style="173" customWidth="1"/>
    <col min="9731" max="9731" width="10.28515625" style="173" customWidth="1"/>
    <col min="9732" max="9733" width="9.28515625" style="173" customWidth="1"/>
    <col min="9734" max="9734" width="10" style="173" bestFit="1" customWidth="1"/>
    <col min="9735" max="9735" width="64.5703125" style="173" customWidth="1"/>
    <col min="9736" max="9983" width="9.140625" style="173"/>
    <col min="9984" max="9984" width="7" style="173" bestFit="1" customWidth="1"/>
    <col min="9985" max="9985" width="43.140625" style="173" customWidth="1"/>
    <col min="9986" max="9986" width="9.7109375" style="173" customWidth="1"/>
    <col min="9987" max="9987" width="10.28515625" style="173" customWidth="1"/>
    <col min="9988" max="9989" width="9.28515625" style="173" customWidth="1"/>
    <col min="9990" max="9990" width="10" style="173" bestFit="1" customWidth="1"/>
    <col min="9991" max="9991" width="64.5703125" style="173" customWidth="1"/>
    <col min="9992" max="10239" width="9.140625" style="173"/>
    <col min="10240" max="10240" width="7" style="173" bestFit="1" customWidth="1"/>
    <col min="10241" max="10241" width="43.140625" style="173" customWidth="1"/>
    <col min="10242" max="10242" width="9.7109375" style="173" customWidth="1"/>
    <col min="10243" max="10243" width="10.28515625" style="173" customWidth="1"/>
    <col min="10244" max="10245" width="9.28515625" style="173" customWidth="1"/>
    <col min="10246" max="10246" width="10" style="173" bestFit="1" customWidth="1"/>
    <col min="10247" max="10247" width="64.5703125" style="173" customWidth="1"/>
    <col min="10248" max="10495" width="9.140625" style="173"/>
    <col min="10496" max="10496" width="7" style="173" bestFit="1" customWidth="1"/>
    <col min="10497" max="10497" width="43.140625" style="173" customWidth="1"/>
    <col min="10498" max="10498" width="9.7109375" style="173" customWidth="1"/>
    <col min="10499" max="10499" width="10.28515625" style="173" customWidth="1"/>
    <col min="10500" max="10501" width="9.28515625" style="173" customWidth="1"/>
    <col min="10502" max="10502" width="10" style="173" bestFit="1" customWidth="1"/>
    <col min="10503" max="10503" width="64.5703125" style="173" customWidth="1"/>
    <col min="10504" max="10751" width="9.140625" style="173"/>
    <col min="10752" max="10752" width="7" style="173" bestFit="1" customWidth="1"/>
    <col min="10753" max="10753" width="43.140625" style="173" customWidth="1"/>
    <col min="10754" max="10754" width="9.7109375" style="173" customWidth="1"/>
    <col min="10755" max="10755" width="10.28515625" style="173" customWidth="1"/>
    <col min="10756" max="10757" width="9.28515625" style="173" customWidth="1"/>
    <col min="10758" max="10758" width="10" style="173" bestFit="1" customWidth="1"/>
    <col min="10759" max="10759" width="64.5703125" style="173" customWidth="1"/>
    <col min="10760" max="11007" width="9.140625" style="173"/>
    <col min="11008" max="11008" width="7" style="173" bestFit="1" customWidth="1"/>
    <col min="11009" max="11009" width="43.140625" style="173" customWidth="1"/>
    <col min="11010" max="11010" width="9.7109375" style="173" customWidth="1"/>
    <col min="11011" max="11011" width="10.28515625" style="173" customWidth="1"/>
    <col min="11012" max="11013" width="9.28515625" style="173" customWidth="1"/>
    <col min="11014" max="11014" width="10" style="173" bestFit="1" customWidth="1"/>
    <col min="11015" max="11015" width="64.5703125" style="173" customWidth="1"/>
    <col min="11016" max="11263" width="9.140625" style="173"/>
    <col min="11264" max="11264" width="7" style="173" bestFit="1" customWidth="1"/>
    <col min="11265" max="11265" width="43.140625" style="173" customWidth="1"/>
    <col min="11266" max="11266" width="9.7109375" style="173" customWidth="1"/>
    <col min="11267" max="11267" width="10.28515625" style="173" customWidth="1"/>
    <col min="11268" max="11269" width="9.28515625" style="173" customWidth="1"/>
    <col min="11270" max="11270" width="10" style="173" bestFit="1" customWidth="1"/>
    <col min="11271" max="11271" width="64.5703125" style="173" customWidth="1"/>
    <col min="11272" max="11519" width="9.140625" style="173"/>
    <col min="11520" max="11520" width="7" style="173" bestFit="1" customWidth="1"/>
    <col min="11521" max="11521" width="43.140625" style="173" customWidth="1"/>
    <col min="11522" max="11522" width="9.7109375" style="173" customWidth="1"/>
    <col min="11523" max="11523" width="10.28515625" style="173" customWidth="1"/>
    <col min="11524" max="11525" width="9.28515625" style="173" customWidth="1"/>
    <col min="11526" max="11526" width="10" style="173" bestFit="1" customWidth="1"/>
    <col min="11527" max="11527" width="64.5703125" style="173" customWidth="1"/>
    <col min="11528" max="11775" width="9.140625" style="173"/>
    <col min="11776" max="11776" width="7" style="173" bestFit="1" customWidth="1"/>
    <col min="11777" max="11777" width="43.140625" style="173" customWidth="1"/>
    <col min="11778" max="11778" width="9.7109375" style="173" customWidth="1"/>
    <col min="11779" max="11779" width="10.28515625" style="173" customWidth="1"/>
    <col min="11780" max="11781" width="9.28515625" style="173" customWidth="1"/>
    <col min="11782" max="11782" width="10" style="173" bestFit="1" customWidth="1"/>
    <col min="11783" max="11783" width="64.5703125" style="173" customWidth="1"/>
    <col min="11784" max="12031" width="9.140625" style="173"/>
    <col min="12032" max="12032" width="7" style="173" bestFit="1" customWidth="1"/>
    <col min="12033" max="12033" width="43.140625" style="173" customWidth="1"/>
    <col min="12034" max="12034" width="9.7109375" style="173" customWidth="1"/>
    <col min="12035" max="12035" width="10.28515625" style="173" customWidth="1"/>
    <col min="12036" max="12037" width="9.28515625" style="173" customWidth="1"/>
    <col min="12038" max="12038" width="10" style="173" bestFit="1" customWidth="1"/>
    <col min="12039" max="12039" width="64.5703125" style="173" customWidth="1"/>
    <col min="12040" max="12287" width="9.140625" style="173"/>
    <col min="12288" max="12288" width="7" style="173" bestFit="1" customWidth="1"/>
    <col min="12289" max="12289" width="43.140625" style="173" customWidth="1"/>
    <col min="12290" max="12290" width="9.7109375" style="173" customWidth="1"/>
    <col min="12291" max="12291" width="10.28515625" style="173" customWidth="1"/>
    <col min="12292" max="12293" width="9.28515625" style="173" customWidth="1"/>
    <col min="12294" max="12294" width="10" style="173" bestFit="1" customWidth="1"/>
    <col min="12295" max="12295" width="64.5703125" style="173" customWidth="1"/>
    <col min="12296" max="12543" width="9.140625" style="173"/>
    <col min="12544" max="12544" width="7" style="173" bestFit="1" customWidth="1"/>
    <col min="12545" max="12545" width="43.140625" style="173" customWidth="1"/>
    <col min="12546" max="12546" width="9.7109375" style="173" customWidth="1"/>
    <col min="12547" max="12547" width="10.28515625" style="173" customWidth="1"/>
    <col min="12548" max="12549" width="9.28515625" style="173" customWidth="1"/>
    <col min="12550" max="12550" width="10" style="173" bestFit="1" customWidth="1"/>
    <col min="12551" max="12551" width="64.5703125" style="173" customWidth="1"/>
    <col min="12552" max="12799" width="9.140625" style="173"/>
    <col min="12800" max="12800" width="7" style="173" bestFit="1" customWidth="1"/>
    <col min="12801" max="12801" width="43.140625" style="173" customWidth="1"/>
    <col min="12802" max="12802" width="9.7109375" style="173" customWidth="1"/>
    <col min="12803" max="12803" width="10.28515625" style="173" customWidth="1"/>
    <col min="12804" max="12805" width="9.28515625" style="173" customWidth="1"/>
    <col min="12806" max="12806" width="10" style="173" bestFit="1" customWidth="1"/>
    <col min="12807" max="12807" width="64.5703125" style="173" customWidth="1"/>
    <col min="12808" max="13055" width="9.140625" style="173"/>
    <col min="13056" max="13056" width="7" style="173" bestFit="1" customWidth="1"/>
    <col min="13057" max="13057" width="43.140625" style="173" customWidth="1"/>
    <col min="13058" max="13058" width="9.7109375" style="173" customWidth="1"/>
    <col min="13059" max="13059" width="10.28515625" style="173" customWidth="1"/>
    <col min="13060" max="13061" width="9.28515625" style="173" customWidth="1"/>
    <col min="13062" max="13062" width="10" style="173" bestFit="1" customWidth="1"/>
    <col min="13063" max="13063" width="64.5703125" style="173" customWidth="1"/>
    <col min="13064" max="13311" width="9.140625" style="173"/>
    <col min="13312" max="13312" width="7" style="173" bestFit="1" customWidth="1"/>
    <col min="13313" max="13313" width="43.140625" style="173" customWidth="1"/>
    <col min="13314" max="13314" width="9.7109375" style="173" customWidth="1"/>
    <col min="13315" max="13315" width="10.28515625" style="173" customWidth="1"/>
    <col min="13316" max="13317" width="9.28515625" style="173" customWidth="1"/>
    <col min="13318" max="13318" width="10" style="173" bestFit="1" customWidth="1"/>
    <col min="13319" max="13319" width="64.5703125" style="173" customWidth="1"/>
    <col min="13320" max="13567" width="9.140625" style="173"/>
    <col min="13568" max="13568" width="7" style="173" bestFit="1" customWidth="1"/>
    <col min="13569" max="13569" width="43.140625" style="173" customWidth="1"/>
    <col min="13570" max="13570" width="9.7109375" style="173" customWidth="1"/>
    <col min="13571" max="13571" width="10.28515625" style="173" customWidth="1"/>
    <col min="13572" max="13573" width="9.28515625" style="173" customWidth="1"/>
    <col min="13574" max="13574" width="10" style="173" bestFit="1" customWidth="1"/>
    <col min="13575" max="13575" width="64.5703125" style="173" customWidth="1"/>
    <col min="13576" max="13823" width="9.140625" style="173"/>
    <col min="13824" max="13824" width="7" style="173" bestFit="1" customWidth="1"/>
    <col min="13825" max="13825" width="43.140625" style="173" customWidth="1"/>
    <col min="13826" max="13826" width="9.7109375" style="173" customWidth="1"/>
    <col min="13827" max="13827" width="10.28515625" style="173" customWidth="1"/>
    <col min="13828" max="13829" width="9.28515625" style="173" customWidth="1"/>
    <col min="13830" max="13830" width="10" style="173" bestFit="1" customWidth="1"/>
    <col min="13831" max="13831" width="64.5703125" style="173" customWidth="1"/>
    <col min="13832" max="14079" width="9.140625" style="173"/>
    <col min="14080" max="14080" width="7" style="173" bestFit="1" customWidth="1"/>
    <col min="14081" max="14081" width="43.140625" style="173" customWidth="1"/>
    <col min="14082" max="14082" width="9.7109375" style="173" customWidth="1"/>
    <col min="14083" max="14083" width="10.28515625" style="173" customWidth="1"/>
    <col min="14084" max="14085" width="9.28515625" style="173" customWidth="1"/>
    <col min="14086" max="14086" width="10" style="173" bestFit="1" customWidth="1"/>
    <col min="14087" max="14087" width="64.5703125" style="173" customWidth="1"/>
    <col min="14088" max="14335" width="9.140625" style="173"/>
    <col min="14336" max="14336" width="7" style="173" bestFit="1" customWidth="1"/>
    <col min="14337" max="14337" width="43.140625" style="173" customWidth="1"/>
    <col min="14338" max="14338" width="9.7109375" style="173" customWidth="1"/>
    <col min="14339" max="14339" width="10.28515625" style="173" customWidth="1"/>
    <col min="14340" max="14341" width="9.28515625" style="173" customWidth="1"/>
    <col min="14342" max="14342" width="10" style="173" bestFit="1" customWidth="1"/>
    <col min="14343" max="14343" width="64.5703125" style="173" customWidth="1"/>
    <col min="14344" max="14591" width="9.140625" style="173"/>
    <col min="14592" max="14592" width="7" style="173" bestFit="1" customWidth="1"/>
    <col min="14593" max="14593" width="43.140625" style="173" customWidth="1"/>
    <col min="14594" max="14594" width="9.7109375" style="173" customWidth="1"/>
    <col min="14595" max="14595" width="10.28515625" style="173" customWidth="1"/>
    <col min="14596" max="14597" width="9.28515625" style="173" customWidth="1"/>
    <col min="14598" max="14598" width="10" style="173" bestFit="1" customWidth="1"/>
    <col min="14599" max="14599" width="64.5703125" style="173" customWidth="1"/>
    <col min="14600" max="14847" width="9.140625" style="173"/>
    <col min="14848" max="14848" width="7" style="173" bestFit="1" customWidth="1"/>
    <col min="14849" max="14849" width="43.140625" style="173" customWidth="1"/>
    <col min="14850" max="14850" width="9.7109375" style="173" customWidth="1"/>
    <col min="14851" max="14851" width="10.28515625" style="173" customWidth="1"/>
    <col min="14852" max="14853" width="9.28515625" style="173" customWidth="1"/>
    <col min="14854" max="14854" width="10" style="173" bestFit="1" customWidth="1"/>
    <col min="14855" max="14855" width="64.5703125" style="173" customWidth="1"/>
    <col min="14856" max="15103" width="9.140625" style="173"/>
    <col min="15104" max="15104" width="7" style="173" bestFit="1" customWidth="1"/>
    <col min="15105" max="15105" width="43.140625" style="173" customWidth="1"/>
    <col min="15106" max="15106" width="9.7109375" style="173" customWidth="1"/>
    <col min="15107" max="15107" width="10.28515625" style="173" customWidth="1"/>
    <col min="15108" max="15109" width="9.28515625" style="173" customWidth="1"/>
    <col min="15110" max="15110" width="10" style="173" bestFit="1" customWidth="1"/>
    <col min="15111" max="15111" width="64.5703125" style="173" customWidth="1"/>
    <col min="15112" max="15359" width="9.140625" style="173"/>
    <col min="15360" max="15360" width="7" style="173" bestFit="1" customWidth="1"/>
    <col min="15361" max="15361" width="43.140625" style="173" customWidth="1"/>
    <col min="15362" max="15362" width="9.7109375" style="173" customWidth="1"/>
    <col min="15363" max="15363" width="10.28515625" style="173" customWidth="1"/>
    <col min="15364" max="15365" width="9.28515625" style="173" customWidth="1"/>
    <col min="15366" max="15366" width="10" style="173" bestFit="1" customWidth="1"/>
    <col min="15367" max="15367" width="64.5703125" style="173" customWidth="1"/>
    <col min="15368" max="15615" width="9.140625" style="173"/>
    <col min="15616" max="15616" width="7" style="173" bestFit="1" customWidth="1"/>
    <col min="15617" max="15617" width="43.140625" style="173" customWidth="1"/>
    <col min="15618" max="15618" width="9.7109375" style="173" customWidth="1"/>
    <col min="15619" max="15619" width="10.28515625" style="173" customWidth="1"/>
    <col min="15620" max="15621" width="9.28515625" style="173" customWidth="1"/>
    <col min="15622" max="15622" width="10" style="173" bestFit="1" customWidth="1"/>
    <col min="15623" max="15623" width="64.5703125" style="173" customWidth="1"/>
    <col min="15624" max="15871" width="9.140625" style="173"/>
    <col min="15872" max="15872" width="7" style="173" bestFit="1" customWidth="1"/>
    <col min="15873" max="15873" width="43.140625" style="173" customWidth="1"/>
    <col min="15874" max="15874" width="9.7109375" style="173" customWidth="1"/>
    <col min="15875" max="15875" width="10.28515625" style="173" customWidth="1"/>
    <col min="15876" max="15877" width="9.28515625" style="173" customWidth="1"/>
    <col min="15878" max="15878" width="10" style="173" bestFit="1" customWidth="1"/>
    <col min="15879" max="15879" width="64.5703125" style="173" customWidth="1"/>
    <col min="15880" max="16127" width="9.140625" style="173"/>
    <col min="16128" max="16128" width="7" style="173" bestFit="1" customWidth="1"/>
    <col min="16129" max="16129" width="43.140625" style="173" customWidth="1"/>
    <col min="16130" max="16130" width="9.7109375" style="173" customWidth="1"/>
    <col min="16131" max="16131" width="10.28515625" style="173" customWidth="1"/>
    <col min="16132" max="16133" width="9.28515625" style="173" customWidth="1"/>
    <col min="16134" max="16134" width="10" style="173" bestFit="1" customWidth="1"/>
    <col min="16135" max="16135" width="64.5703125" style="173" customWidth="1"/>
    <col min="16136" max="16384" width="9.140625" style="173"/>
  </cols>
  <sheetData>
    <row r="1" spans="1:7" ht="18.75">
      <c r="A1" s="381" t="s">
        <v>469</v>
      </c>
      <c r="B1" s="381"/>
      <c r="C1" s="381"/>
      <c r="D1" s="381"/>
      <c r="E1" s="381"/>
      <c r="F1" s="381"/>
      <c r="G1" s="381"/>
    </row>
    <row r="2" spans="1:7" ht="15.75">
      <c r="B2" s="175"/>
      <c r="C2" s="175"/>
      <c r="D2" s="175"/>
      <c r="E2" s="175"/>
      <c r="F2" s="175"/>
    </row>
    <row r="3" spans="1:7">
      <c r="F3" s="382" t="s">
        <v>415</v>
      </c>
      <c r="G3" s="382"/>
    </row>
    <row r="4" spans="1:7" s="176" customFormat="1" ht="31.5" customHeight="1">
      <c r="A4" s="383" t="s">
        <v>416</v>
      </c>
      <c r="B4" s="385" t="s">
        <v>417</v>
      </c>
      <c r="C4" s="387" t="s">
        <v>465</v>
      </c>
      <c r="D4" s="387" t="s">
        <v>466</v>
      </c>
      <c r="E4" s="387" t="s">
        <v>467</v>
      </c>
      <c r="F4" s="389" t="s">
        <v>468</v>
      </c>
      <c r="G4" s="389"/>
    </row>
    <row r="5" spans="1:7" s="176" customFormat="1" ht="12.75">
      <c r="A5" s="384"/>
      <c r="B5" s="386"/>
      <c r="C5" s="388"/>
      <c r="D5" s="388"/>
      <c r="E5" s="388"/>
      <c r="F5" s="177" t="s">
        <v>415</v>
      </c>
      <c r="G5" s="177" t="s">
        <v>418</v>
      </c>
    </row>
    <row r="6" spans="1:7" ht="15.75">
      <c r="A6" s="178">
        <v>1</v>
      </c>
      <c r="B6" s="179" t="s">
        <v>419</v>
      </c>
      <c r="C6" s="180">
        <f>SUM(C7:C9)</f>
        <v>57794</v>
      </c>
      <c r="D6" s="180">
        <f t="shared" ref="D6:E6" si="0">SUM(D7:D9)</f>
        <v>66371</v>
      </c>
      <c r="E6" s="180">
        <f t="shared" si="0"/>
        <v>83769</v>
      </c>
      <c r="F6" s="180">
        <f>E6-D6</f>
        <v>17398</v>
      </c>
      <c r="G6" s="181">
        <f>E6/D6</f>
        <v>1.262132557894261</v>
      </c>
    </row>
    <row r="7" spans="1:7" ht="15.75">
      <c r="A7" s="182" t="s">
        <v>420</v>
      </c>
      <c r="B7" s="179" t="s">
        <v>421</v>
      </c>
      <c r="C7" s="180">
        <f>'I.Фін результат'!C24</f>
        <v>55184</v>
      </c>
      <c r="D7" s="180">
        <f>'I.Фін результат'!D24</f>
        <v>64469</v>
      </c>
      <c r="E7" s="180">
        <f>'I.Фін результат'!F24</f>
        <v>81616</v>
      </c>
      <c r="F7" s="180">
        <f t="shared" ref="F7:F24" si="1">E7-D7</f>
        <v>17147</v>
      </c>
      <c r="G7" s="181">
        <f>E7/D7</f>
        <v>1.2659727931253781</v>
      </c>
    </row>
    <row r="8" spans="1:7" ht="15.75">
      <c r="A8" s="182" t="s">
        <v>422</v>
      </c>
      <c r="B8" s="179" t="s">
        <v>423</v>
      </c>
      <c r="C8" s="183">
        <f>'I.Фін результат'!C70</f>
        <v>777</v>
      </c>
      <c r="D8" s="183">
        <f>'I.Фін результат'!D70</f>
        <v>498</v>
      </c>
      <c r="E8" s="183">
        <f>'I.Фін результат'!F70</f>
        <v>533</v>
      </c>
      <c r="F8" s="180">
        <f t="shared" si="1"/>
        <v>35</v>
      </c>
      <c r="G8" s="181">
        <f>E8/D8</f>
        <v>1.070281124497992</v>
      </c>
    </row>
    <row r="9" spans="1:7" ht="15.75">
      <c r="A9" s="207" t="s">
        <v>424</v>
      </c>
      <c r="B9" s="208" t="s">
        <v>425</v>
      </c>
      <c r="C9" s="183">
        <f>'I.Фін результат'!C85</f>
        <v>1833</v>
      </c>
      <c r="D9" s="183">
        <f>'I.Фін результат'!D85</f>
        <v>1404</v>
      </c>
      <c r="E9" s="183">
        <f>'I.Фін результат'!F85</f>
        <v>1620</v>
      </c>
      <c r="F9" s="180">
        <f t="shared" si="1"/>
        <v>216</v>
      </c>
      <c r="G9" s="181">
        <f t="shared" ref="G9:G14" si="2">E9/D9</f>
        <v>1.1538461538461537</v>
      </c>
    </row>
    <row r="10" spans="1:7" ht="31.5">
      <c r="A10" s="178">
        <v>2</v>
      </c>
      <c r="B10" s="184" t="s">
        <v>36</v>
      </c>
      <c r="C10" s="183">
        <f>-'I.Фін результат'!C25</f>
        <v>51089</v>
      </c>
      <c r="D10" s="183">
        <f>-'I.Фін результат'!D25</f>
        <v>56351</v>
      </c>
      <c r="E10" s="183">
        <f>-'I.Фін результат'!F25</f>
        <v>71375</v>
      </c>
      <c r="F10" s="180">
        <f t="shared" si="1"/>
        <v>15024</v>
      </c>
      <c r="G10" s="181">
        <f t="shared" si="2"/>
        <v>1.2666146119855903</v>
      </c>
    </row>
    <row r="11" spans="1:7" ht="21.75" customHeight="1">
      <c r="A11" s="178">
        <v>3</v>
      </c>
      <c r="B11" s="184" t="s">
        <v>426</v>
      </c>
      <c r="C11" s="183">
        <f>C7-C10</f>
        <v>4095</v>
      </c>
      <c r="D11" s="183">
        <f>D7-D10</f>
        <v>8118</v>
      </c>
      <c r="E11" s="183">
        <f>E7-E10</f>
        <v>10241</v>
      </c>
      <c r="F11" s="180">
        <f t="shared" si="1"/>
        <v>2123</v>
      </c>
      <c r="G11" s="181">
        <f t="shared" si="2"/>
        <v>1.2615176151761518</v>
      </c>
    </row>
    <row r="12" spans="1:7" ht="15.75">
      <c r="A12" s="178">
        <v>4</v>
      </c>
      <c r="B12" s="179" t="s">
        <v>427</v>
      </c>
      <c r="C12" s="183">
        <f>-'I.Фін результат'!C36</f>
        <v>7462</v>
      </c>
      <c r="D12" s="183">
        <f>-'I.Фін результат'!D36</f>
        <v>8482</v>
      </c>
      <c r="E12" s="183">
        <f>-'I.Фін результат'!F36</f>
        <v>11128</v>
      </c>
      <c r="F12" s="180">
        <f t="shared" si="1"/>
        <v>2646</v>
      </c>
      <c r="G12" s="181">
        <f t="shared" si="2"/>
        <v>1.311954727658571</v>
      </c>
    </row>
    <row r="13" spans="1:7" ht="15.75">
      <c r="A13" s="178">
        <v>5</v>
      </c>
      <c r="B13" s="179" t="s">
        <v>428</v>
      </c>
      <c r="C13" s="183">
        <f>-'I.Фін результат'!C59</f>
        <v>425</v>
      </c>
      <c r="D13" s="183">
        <f>-'I.Фін результат'!D59</f>
        <v>496</v>
      </c>
      <c r="E13" s="183">
        <f>-'I.Фін результат'!F59</f>
        <v>322</v>
      </c>
      <c r="F13" s="180">
        <f t="shared" si="1"/>
        <v>-174</v>
      </c>
      <c r="G13" s="181">
        <f t="shared" si="2"/>
        <v>0.64919354838709675</v>
      </c>
    </row>
    <row r="14" spans="1:7" ht="15.75">
      <c r="A14" s="178">
        <v>6</v>
      </c>
      <c r="B14" s="179" t="s">
        <v>246</v>
      </c>
      <c r="C14" s="185">
        <f>-'I.Фін результат'!C71</f>
        <v>889</v>
      </c>
      <c r="D14" s="185">
        <f>-'I.Фін результат'!D71</f>
        <v>1006</v>
      </c>
      <c r="E14" s="183">
        <f>-'I.Фін результат'!F77</f>
        <v>906</v>
      </c>
      <c r="F14" s="180">
        <f t="shared" si="1"/>
        <v>-100</v>
      </c>
      <c r="G14" s="181">
        <f t="shared" si="2"/>
        <v>0.90059642147117291</v>
      </c>
    </row>
    <row r="15" spans="1:7" ht="15.75">
      <c r="A15" s="178">
        <v>7</v>
      </c>
      <c r="B15" s="179" t="s">
        <v>429</v>
      </c>
      <c r="C15" s="185">
        <f>-'I.Фін результат'!C82</f>
        <v>0</v>
      </c>
      <c r="D15" s="185">
        <f>-'I.Фін результат'!D82</f>
        <v>0</v>
      </c>
      <c r="E15" s="183">
        <f>-'I.Фін результат'!F82</f>
        <v>0</v>
      </c>
      <c r="F15" s="180">
        <f t="shared" si="1"/>
        <v>0</v>
      </c>
      <c r="G15" s="181"/>
    </row>
    <row r="16" spans="1:7" ht="15.75">
      <c r="A16" s="178">
        <v>8</v>
      </c>
      <c r="B16" s="179" t="s">
        <v>229</v>
      </c>
      <c r="C16" s="185">
        <f>C6-C10-C12-C13-C14-C15</f>
        <v>-2071</v>
      </c>
      <c r="D16" s="185">
        <f>D6-D10-D12-D13-D14-D15</f>
        <v>36</v>
      </c>
      <c r="E16" s="183">
        <f>E6-E10-E12-E13-E14-E15</f>
        <v>38</v>
      </c>
      <c r="F16" s="180">
        <f t="shared" si="1"/>
        <v>2</v>
      </c>
      <c r="G16" s="181">
        <f>E16/D16</f>
        <v>1.0555555555555556</v>
      </c>
    </row>
    <row r="17" spans="1:28" ht="15.75">
      <c r="A17" s="178">
        <v>9</v>
      </c>
      <c r="B17" s="187" t="s">
        <v>430</v>
      </c>
      <c r="C17" s="183">
        <f>-'I.Фін результат'!C90</f>
        <v>0</v>
      </c>
      <c r="D17" s="183">
        <f>-'I.Фін результат'!D90</f>
        <v>6</v>
      </c>
      <c r="E17" s="183">
        <f>-'I.Фін результат'!F90</f>
        <v>7</v>
      </c>
      <c r="F17" s="180">
        <f t="shared" si="1"/>
        <v>1</v>
      </c>
      <c r="G17" s="181">
        <f>E17/D17</f>
        <v>1.1666666666666667</v>
      </c>
    </row>
    <row r="18" spans="1:28" ht="31.5">
      <c r="A18" s="178">
        <v>10</v>
      </c>
      <c r="B18" s="184" t="s">
        <v>431</v>
      </c>
      <c r="C18" s="183">
        <f>C16-C17</f>
        <v>-2071</v>
      </c>
      <c r="D18" s="183">
        <f>D16-D17</f>
        <v>30</v>
      </c>
      <c r="E18" s="183">
        <f>E16-E17</f>
        <v>31</v>
      </c>
      <c r="F18" s="180">
        <f t="shared" si="1"/>
        <v>1</v>
      </c>
      <c r="G18" s="181">
        <f t="shared" ref="G18:G24" si="3">E18/D18</f>
        <v>1.0333333333333334</v>
      </c>
    </row>
    <row r="19" spans="1:28" ht="15.75">
      <c r="A19" s="178">
        <v>11</v>
      </c>
      <c r="B19" s="179" t="s">
        <v>432</v>
      </c>
      <c r="C19" s="183">
        <f>'ІІ. Розр. з бюджетом'!F49</f>
        <v>12572</v>
      </c>
      <c r="D19" s="183">
        <f>'ІІ. Розр. з бюджетом'!G49</f>
        <v>13627</v>
      </c>
      <c r="E19" s="183">
        <f>'ІІ. Розр. з бюджетом'!I49</f>
        <v>18344</v>
      </c>
      <c r="F19" s="180">
        <f t="shared" si="1"/>
        <v>4717</v>
      </c>
      <c r="G19" s="181">
        <f t="shared" si="3"/>
        <v>1.3461510237029426</v>
      </c>
    </row>
    <row r="20" spans="1:28" ht="15.75">
      <c r="A20" s="178">
        <v>12</v>
      </c>
      <c r="B20" s="187" t="s">
        <v>433</v>
      </c>
      <c r="C20" s="183">
        <f>'Осн. фін. пок.'!C84</f>
        <v>3413</v>
      </c>
      <c r="D20" s="183">
        <f>'Осн. фін. пок.'!D84</f>
        <v>3900</v>
      </c>
      <c r="E20" s="183">
        <f>'Осн. фін. пок.'!F84</f>
        <v>5230</v>
      </c>
      <c r="F20" s="180">
        <f t="shared" si="1"/>
        <v>1330</v>
      </c>
      <c r="G20" s="181">
        <f t="shared" si="3"/>
        <v>1.3410256410256409</v>
      </c>
    </row>
    <row r="21" spans="1:28" ht="15.75">
      <c r="A21" s="178">
        <v>13</v>
      </c>
      <c r="B21" s="179" t="s">
        <v>434</v>
      </c>
      <c r="C21" s="183">
        <f>'Осн. фін. пок.'!C93</f>
        <v>136</v>
      </c>
      <c r="D21" s="183">
        <f>'Осн. фін. пок.'!D93</f>
        <v>160</v>
      </c>
      <c r="E21" s="183">
        <f>'Осн. фін. пок.'!F93</f>
        <v>329</v>
      </c>
      <c r="F21" s="180">
        <f t="shared" si="1"/>
        <v>169</v>
      </c>
      <c r="G21" s="181">
        <f t="shared" si="3"/>
        <v>2.0562499999999999</v>
      </c>
      <c r="AB21" s="173">
        <v>-628</v>
      </c>
    </row>
    <row r="22" spans="1:28" ht="15.75">
      <c r="A22" s="178">
        <v>14</v>
      </c>
      <c r="B22" s="179" t="s">
        <v>435</v>
      </c>
      <c r="C22" s="183">
        <f>'Осн. фін. пок.'!C111</f>
        <v>127</v>
      </c>
      <c r="D22" s="183">
        <f>'Осн. фін. пок.'!D111</f>
        <v>127</v>
      </c>
      <c r="E22" s="183">
        <f>'Осн. фін. пок.'!F111</f>
        <v>126</v>
      </c>
      <c r="F22" s="180">
        <f t="shared" si="1"/>
        <v>-1</v>
      </c>
      <c r="G22" s="181">
        <f t="shared" si="3"/>
        <v>0.99212598425196852</v>
      </c>
    </row>
    <row r="23" spans="1:28" ht="31.5">
      <c r="A23" s="188">
        <v>15</v>
      </c>
      <c r="B23" s="184" t="s">
        <v>436</v>
      </c>
      <c r="C23" s="185">
        <f>'Осн. фін. пок.'!C123</f>
        <v>17721.128608923886</v>
      </c>
      <c r="D23" s="185">
        <f>'Осн. фін. пок.'!D123</f>
        <v>19365.485564304461</v>
      </c>
      <c r="E23" s="186">
        <f>'Осн. фін. пок.'!F123</f>
        <v>25661.375661375663</v>
      </c>
      <c r="F23" s="189">
        <f t="shared" si="1"/>
        <v>6295.890097071202</v>
      </c>
      <c r="G23" s="181">
        <f t="shared" si="3"/>
        <v>1.3251088167226819</v>
      </c>
    </row>
    <row r="24" spans="1:28" ht="15.75">
      <c r="A24" s="178">
        <v>16</v>
      </c>
      <c r="B24" s="179" t="s">
        <v>49</v>
      </c>
      <c r="C24" s="183">
        <f>SUM(C25:C28)</f>
        <v>5885</v>
      </c>
      <c r="D24" s="183">
        <f>SUM(D25:D28)</f>
        <v>4116</v>
      </c>
      <c r="E24" s="183">
        <f>SUM(E25:E28)</f>
        <v>3781</v>
      </c>
      <c r="F24" s="180">
        <f t="shared" si="1"/>
        <v>-335</v>
      </c>
      <c r="G24" s="181">
        <f t="shared" si="3"/>
        <v>0.91861030126336252</v>
      </c>
    </row>
    <row r="25" spans="1:28" ht="15.75">
      <c r="A25" s="182" t="s">
        <v>437</v>
      </c>
      <c r="B25" s="179" t="s">
        <v>438</v>
      </c>
      <c r="C25" s="183">
        <v>485</v>
      </c>
      <c r="D25" s="183">
        <v>639</v>
      </c>
      <c r="E25" s="183">
        <f>'VI-VII джер.кап.інв.'!L16</f>
        <v>523</v>
      </c>
      <c r="F25" s="180">
        <f>E25-D25</f>
        <v>-116</v>
      </c>
      <c r="G25" s="181">
        <f>E25/D25</f>
        <v>0.81846635367762133</v>
      </c>
    </row>
    <row r="26" spans="1:28" ht="15.75">
      <c r="A26" s="182" t="s">
        <v>439</v>
      </c>
      <c r="B26" s="179" t="s">
        <v>440</v>
      </c>
      <c r="C26" s="183">
        <v>5400</v>
      </c>
      <c r="D26" s="183">
        <v>3477</v>
      </c>
      <c r="E26" s="183">
        <f>'VI-VII джер.кап.інв.'!Q16</f>
        <v>3258</v>
      </c>
      <c r="F26" s="180">
        <f>E26-D26</f>
        <v>-219</v>
      </c>
      <c r="G26" s="181">
        <f>E26/D26</f>
        <v>0.93701466781708365</v>
      </c>
    </row>
    <row r="27" spans="1:28" ht="15.75" hidden="1">
      <c r="A27" s="182" t="s">
        <v>441</v>
      </c>
      <c r="B27" s="179" t="s">
        <v>442</v>
      </c>
      <c r="C27" s="183">
        <v>0</v>
      </c>
      <c r="D27" s="183">
        <v>0</v>
      </c>
      <c r="E27" s="183">
        <v>0</v>
      </c>
      <c r="F27" s="180">
        <f>E27-D27</f>
        <v>0</v>
      </c>
      <c r="G27" s="181"/>
    </row>
    <row r="28" spans="1:28" ht="15.75" hidden="1">
      <c r="A28" s="182" t="s">
        <v>443</v>
      </c>
      <c r="B28" s="179" t="s">
        <v>444</v>
      </c>
      <c r="C28" s="183">
        <v>0</v>
      </c>
      <c r="D28" s="183">
        <v>0</v>
      </c>
      <c r="E28" s="183">
        <v>0</v>
      </c>
      <c r="F28" s="180">
        <f>E28-D28</f>
        <v>0</v>
      </c>
      <c r="G28" s="181"/>
    </row>
  </sheetData>
  <mergeCells count="8">
    <mergeCell ref="A1:G1"/>
    <mergeCell ref="F3:G3"/>
    <mergeCell ref="A4:A5"/>
    <mergeCell ref="B4:B5"/>
    <mergeCell ref="C4:C5"/>
    <mergeCell ref="D4:D5"/>
    <mergeCell ref="E4:E5"/>
    <mergeCell ref="F4:G4"/>
  </mergeCells>
  <printOptions horizontalCentered="1"/>
  <pageMargins left="0.39370078740157483" right="0.23622047244094491" top="0.94488188976377963" bottom="0.74803149606299213" header="0.31496062992125984" footer="0.31496062992125984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7</vt:i4>
      </vt:variant>
      <vt:variant>
        <vt:lpstr>Іменовані діапазони</vt:lpstr>
      </vt:variant>
      <vt:variant>
        <vt:i4>10</vt:i4>
      </vt:variant>
    </vt:vector>
  </HeadingPairs>
  <TitlesOfParts>
    <vt:vector size="17" baseType="lpstr">
      <vt:lpstr>Осн. фін. пок.</vt:lpstr>
      <vt:lpstr>I.Фін результат</vt:lpstr>
      <vt:lpstr>ІІ. Розр. з бюджетом</vt:lpstr>
      <vt:lpstr>ІІІ рух. гр. кшт.</vt:lpstr>
      <vt:lpstr>ІV кап. інв. V кред. </vt:lpstr>
      <vt:lpstr>VI-VII джер.кап.інв.</vt:lpstr>
      <vt:lpstr>ЖКГ</vt:lpstr>
      <vt:lpstr>'I.Фін результат'!Заголовки_для_друку</vt:lpstr>
      <vt:lpstr>'ІІІ рух. гр. кшт.'!Заголовки_для_друку</vt:lpstr>
      <vt:lpstr>'Осн. фін. пок.'!Заголовки_для_друку</vt:lpstr>
      <vt:lpstr>'I.Фін результат'!Область_друку</vt:lpstr>
      <vt:lpstr>'VI-VII джер.кап.інв.'!Область_друку</vt:lpstr>
      <vt:lpstr>ЖКГ!Область_друку</vt:lpstr>
      <vt:lpstr>'ІV кап. інв. V кред. '!Область_друку</vt:lpstr>
      <vt:lpstr>'ІІ. Розр. з бюджетом'!Область_друку</vt:lpstr>
      <vt:lpstr>'ІІІ рух. гр. кшт.'!Область_друку</vt:lpstr>
      <vt:lpstr>'Осн. фін. пок.'!Область_друку</vt:lpstr>
    </vt:vector>
  </TitlesOfParts>
  <Manager/>
  <Company>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</dc:creator>
  <cp:keywords/>
  <dc:description/>
  <cp:lastModifiedBy>Admin</cp:lastModifiedBy>
  <cp:revision/>
  <cp:lastPrinted>2026-05-22T07:45:36Z</cp:lastPrinted>
  <dcterms:created xsi:type="dcterms:W3CDTF">2003-03-13T16:00:22Z</dcterms:created>
  <dcterms:modified xsi:type="dcterms:W3CDTF">2026-05-22T07:46:35Z</dcterms:modified>
  <cp:category/>
  <cp:contentStatus/>
</cp:coreProperties>
</file>